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autoCompressPictures="0"/>
  <mc:AlternateContent xmlns:mc="http://schemas.openxmlformats.org/markup-compatibility/2006">
    <mc:Choice Requires="x15">
      <x15ac:absPath xmlns:x15ac="http://schemas.microsoft.com/office/spreadsheetml/2010/11/ac" url="C:\Users\john.devery\Downloads\"/>
    </mc:Choice>
  </mc:AlternateContent>
  <xr:revisionPtr revIDLastSave="0" documentId="13_ncr:1_{6FE367F4-A43C-4C2A-9E41-04855B035008}" xr6:coauthVersionLast="47" xr6:coauthVersionMax="47" xr10:uidLastSave="{00000000-0000-0000-0000-000000000000}"/>
  <bookViews>
    <workbookView xWindow="-110" yWindow="-110" windowWidth="19420" windowHeight="11500" firstSheet="4" activeTab="5" xr2:uid="{00000000-000D-0000-FFFF-FFFF00000000}"/>
  </bookViews>
  <sheets>
    <sheet name="Suppliers" sheetId="1" state="hidden" r:id="rId1"/>
    <sheet name="SupplierLots" sheetId="2" state="hidden" r:id="rId2"/>
    <sheet name="Services" sheetId="3" state="hidden" r:id="rId3"/>
    <sheet name="LotServices" sheetId="4" state="hidden" r:id="rId4"/>
    <sheet name="Instructions" sheetId="7" r:id="rId5"/>
    <sheet name="Lot Filtering" sheetId="5" r:id="rId6"/>
    <sheet name="Calc" sheetId="6" state="hidden" r:id="rId7"/>
  </sheets>
  <definedNames>
    <definedName name="_xlnm._FilterDatabase" localSheetId="1" hidden="1">SupplierLots!$A$1:$D$81</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6" l="1"/>
  <c r="L2" i="6"/>
  <c r="G3" i="6"/>
  <c r="L3" i="6"/>
  <c r="G4" i="6"/>
  <c r="L4" i="6"/>
  <c r="G5" i="6"/>
  <c r="L5" i="6"/>
  <c r="G6" i="6"/>
  <c r="L6" i="6"/>
  <c r="G7" i="6"/>
  <c r="L7" i="6"/>
  <c r="G8" i="6"/>
  <c r="L8" i="6"/>
  <c r="G9" i="6"/>
  <c r="L9" i="6"/>
  <c r="G10" i="6"/>
  <c r="L10" i="6"/>
  <c r="G11" i="6"/>
  <c r="L11" i="6"/>
  <c r="G12" i="6"/>
  <c r="L12" i="6"/>
  <c r="G13" i="6"/>
  <c r="L13" i="6"/>
  <c r="G14" i="6"/>
  <c r="L14" i="6"/>
  <c r="G15" i="6"/>
  <c r="L15" i="6"/>
  <c r="G16" i="6"/>
  <c r="L16" i="6"/>
  <c r="G17" i="6"/>
  <c r="L17" i="6"/>
  <c r="G18" i="6"/>
  <c r="L18" i="6"/>
  <c r="G19" i="6"/>
  <c r="L19" i="6"/>
  <c r="G20" i="6"/>
  <c r="L20" i="6"/>
  <c r="G21" i="6"/>
  <c r="L21" i="6"/>
  <c r="G22" i="6"/>
  <c r="L22" i="6"/>
  <c r="G23" i="6"/>
  <c r="L23" i="6"/>
  <c r="G24" i="6"/>
  <c r="L24" i="6"/>
  <c r="G25" i="6"/>
  <c r="L25" i="6"/>
  <c r="G26" i="6"/>
  <c r="L26" i="6"/>
  <c r="G27" i="6"/>
  <c r="L27" i="6"/>
  <c r="G28" i="6"/>
  <c r="L28" i="6"/>
  <c r="G29" i="6"/>
  <c r="L29" i="6"/>
  <c r="G30" i="6"/>
  <c r="L30" i="6"/>
  <c r="G31" i="6"/>
  <c r="L31" i="6"/>
  <c r="G32" i="6"/>
  <c r="L32" i="6"/>
  <c r="G33" i="6"/>
  <c r="L33" i="6"/>
  <c r="G34" i="6"/>
  <c r="L34" i="6"/>
  <c r="G35" i="6"/>
  <c r="L35" i="6"/>
  <c r="G36" i="6"/>
  <c r="L36" i="6"/>
  <c r="G37" i="6"/>
  <c r="L37" i="6"/>
  <c r="G38" i="6"/>
  <c r="L38" i="6"/>
  <c r="G39" i="6"/>
  <c r="L39" i="6"/>
  <c r="G40" i="6"/>
  <c r="L40" i="6"/>
  <c r="G41" i="6"/>
  <c r="L41" i="6"/>
  <c r="G42" i="6"/>
  <c r="L42" i="6"/>
  <c r="G43" i="6"/>
  <c r="L43" i="6"/>
  <c r="G44" i="6"/>
  <c r="L44" i="6"/>
  <c r="G45" i="6"/>
  <c r="L45" i="6"/>
  <c r="G46" i="6"/>
  <c r="L46" i="6"/>
  <c r="G47" i="6"/>
  <c r="L47" i="6"/>
  <c r="G48" i="6"/>
  <c r="L48" i="6"/>
  <c r="G49" i="6"/>
  <c r="L49" i="6"/>
  <c r="G50" i="6"/>
  <c r="L50" i="6"/>
  <c r="G51" i="6"/>
  <c r="L51" i="6"/>
  <c r="G52" i="6"/>
  <c r="L52" i="6"/>
  <c r="G53" i="6"/>
  <c r="L53" i="6"/>
  <c r="G54" i="6"/>
  <c r="L54" i="6"/>
  <c r="G55" i="6"/>
  <c r="L55" i="6"/>
  <c r="G56" i="6"/>
  <c r="L56" i="6"/>
  <c r="G57" i="6"/>
  <c r="L57" i="6"/>
  <c r="G58" i="6"/>
  <c r="L58" i="6"/>
  <c r="G59" i="6"/>
  <c r="L59" i="6"/>
  <c r="G60" i="6"/>
  <c r="L60" i="6"/>
  <c r="G61" i="6"/>
  <c r="L61" i="6"/>
  <c r="G62" i="6"/>
  <c r="L62" i="6"/>
  <c r="G63" i="6"/>
  <c r="L63" i="6"/>
  <c r="G64" i="6"/>
  <c r="L64" i="6"/>
  <c r="G65" i="6"/>
  <c r="L65" i="6"/>
  <c r="G66" i="6"/>
  <c r="L66" i="6"/>
  <c r="G67" i="6"/>
  <c r="L67" i="6"/>
  <c r="G68" i="6"/>
  <c r="L68" i="6"/>
  <c r="G69" i="6"/>
  <c r="L69" i="6"/>
  <c r="G70" i="6"/>
  <c r="L70" i="6"/>
  <c r="G71" i="6"/>
  <c r="L71" i="6"/>
  <c r="G72" i="6"/>
  <c r="L72" i="6"/>
  <c r="G73" i="6"/>
  <c r="L73" i="6"/>
  <c r="G74" i="6"/>
  <c r="L74" i="6"/>
  <c r="G75" i="6"/>
  <c r="L75" i="6"/>
  <c r="G76" i="6"/>
  <c r="L76" i="6"/>
  <c r="G77" i="6"/>
  <c r="L77" i="6"/>
  <c r="G78" i="6"/>
  <c r="L78" i="6"/>
  <c r="G79" i="6"/>
  <c r="L79" i="6"/>
  <c r="G80" i="6"/>
  <c r="L80" i="6"/>
  <c r="G81" i="6"/>
  <c r="L81" i="6"/>
  <c r="K2" i="6"/>
  <c r="K3" i="6"/>
  <c r="K4"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A5" i="6"/>
  <c r="B5" i="6"/>
  <c r="A6" i="6"/>
  <c r="B6" i="6"/>
  <c r="A7" i="6"/>
  <c r="B7" i="6"/>
  <c r="A8" i="6"/>
  <c r="B8" i="6"/>
  <c r="A9" i="6"/>
  <c r="B9" i="6"/>
  <c r="A10" i="6"/>
  <c r="B10" i="6"/>
  <c r="A11" i="6"/>
  <c r="B11" i="6"/>
  <c r="M81" i="6"/>
  <c r="H81" i="6"/>
  <c r="F81" i="6"/>
  <c r="M80" i="6"/>
  <c r="H80" i="6"/>
  <c r="F80" i="6"/>
  <c r="M79" i="6"/>
  <c r="H79" i="6"/>
  <c r="F79" i="6"/>
  <c r="M78" i="6"/>
  <c r="H78" i="6"/>
  <c r="F78" i="6"/>
  <c r="M77" i="6"/>
  <c r="H77" i="6"/>
  <c r="F77" i="6"/>
  <c r="M76" i="6"/>
  <c r="H76" i="6"/>
  <c r="F76" i="6"/>
  <c r="M75" i="6"/>
  <c r="H75" i="6"/>
  <c r="F75" i="6"/>
  <c r="M74" i="6"/>
  <c r="H74" i="6"/>
  <c r="F74" i="6"/>
  <c r="M73" i="6"/>
  <c r="H73" i="6"/>
  <c r="F73" i="6"/>
  <c r="M72" i="6"/>
  <c r="H72" i="6"/>
  <c r="F72" i="6"/>
  <c r="M71" i="6"/>
  <c r="H71" i="6"/>
  <c r="F71" i="6"/>
  <c r="M70" i="6"/>
  <c r="H70" i="6"/>
  <c r="F70" i="6"/>
  <c r="M69" i="6"/>
  <c r="H69" i="6"/>
  <c r="F69" i="6"/>
  <c r="M68" i="6"/>
  <c r="H68" i="6"/>
  <c r="F68" i="6"/>
  <c r="M67" i="6"/>
  <c r="H67" i="6"/>
  <c r="F67" i="6"/>
  <c r="M66" i="6"/>
  <c r="H66" i="6"/>
  <c r="F66" i="6"/>
  <c r="M65" i="6"/>
  <c r="H65" i="6"/>
  <c r="F65" i="6"/>
  <c r="M64" i="6"/>
  <c r="H64" i="6"/>
  <c r="F64" i="6"/>
  <c r="M63" i="6"/>
  <c r="H63" i="6"/>
  <c r="F63" i="6"/>
  <c r="M62" i="6"/>
  <c r="H62" i="6"/>
  <c r="F62" i="6"/>
  <c r="M61" i="6"/>
  <c r="H61" i="6"/>
  <c r="F61" i="6"/>
  <c r="M60" i="6"/>
  <c r="H60" i="6"/>
  <c r="F60" i="6"/>
  <c r="M59" i="6"/>
  <c r="H59" i="6"/>
  <c r="F59" i="6"/>
  <c r="M58" i="6"/>
  <c r="H58" i="6"/>
  <c r="F58" i="6"/>
  <c r="M57" i="6"/>
  <c r="H57" i="6"/>
  <c r="F57" i="6"/>
  <c r="M56" i="6"/>
  <c r="H56" i="6"/>
  <c r="F56" i="6"/>
  <c r="M55" i="6"/>
  <c r="H55" i="6"/>
  <c r="F55" i="6"/>
  <c r="M54" i="6"/>
  <c r="H54" i="6"/>
  <c r="F54" i="6"/>
  <c r="M53" i="6"/>
  <c r="H53" i="6"/>
  <c r="F53" i="6"/>
  <c r="M52" i="6"/>
  <c r="H52" i="6"/>
  <c r="F52" i="6"/>
  <c r="M51" i="6"/>
  <c r="H51" i="6"/>
  <c r="F51" i="6"/>
  <c r="M50" i="6"/>
  <c r="H50" i="6"/>
  <c r="F50" i="6"/>
  <c r="M49" i="6"/>
  <c r="H49" i="6"/>
  <c r="F49" i="6"/>
  <c r="M48" i="6"/>
  <c r="H48" i="6"/>
  <c r="F48" i="6"/>
  <c r="M47" i="6"/>
  <c r="H47" i="6"/>
  <c r="F47" i="6"/>
  <c r="M46" i="6"/>
  <c r="H46" i="6"/>
  <c r="F46" i="6"/>
  <c r="M45" i="6"/>
  <c r="H45" i="6"/>
  <c r="F45" i="6"/>
  <c r="M44" i="6"/>
  <c r="H44" i="6"/>
  <c r="F44" i="6"/>
  <c r="M43" i="6"/>
  <c r="H43" i="6"/>
  <c r="F43" i="6"/>
  <c r="M42" i="6"/>
  <c r="H42" i="6"/>
  <c r="F42" i="6"/>
  <c r="M41" i="6"/>
  <c r="H41" i="6"/>
  <c r="F41" i="6"/>
  <c r="M40" i="6"/>
  <c r="H40" i="6"/>
  <c r="F40" i="6"/>
  <c r="M39" i="6"/>
  <c r="H39" i="6"/>
  <c r="F39" i="6"/>
  <c r="M38" i="6"/>
  <c r="H38" i="6"/>
  <c r="F38" i="6"/>
  <c r="M37" i="6"/>
  <c r="H37" i="6"/>
  <c r="F37" i="6"/>
  <c r="M36" i="6"/>
  <c r="H36" i="6"/>
  <c r="F36" i="6"/>
  <c r="Q35" i="6"/>
  <c r="P35" i="6"/>
  <c r="M35" i="6"/>
  <c r="H35" i="6"/>
  <c r="F35" i="6"/>
  <c r="Q34" i="6"/>
  <c r="P34" i="6"/>
  <c r="M34" i="6"/>
  <c r="H34" i="6"/>
  <c r="F34" i="6"/>
  <c r="Q33" i="6"/>
  <c r="P33" i="6"/>
  <c r="M33" i="6"/>
  <c r="H33" i="6"/>
  <c r="F33" i="6"/>
  <c r="Q32" i="6"/>
  <c r="P32" i="6"/>
  <c r="M32" i="6"/>
  <c r="H32" i="6"/>
  <c r="F32" i="6"/>
  <c r="Q31" i="6"/>
  <c r="P31" i="6"/>
  <c r="M31" i="6"/>
  <c r="H31" i="6"/>
  <c r="F31" i="6"/>
  <c r="Q30" i="6"/>
  <c r="P30" i="6"/>
  <c r="M30" i="6"/>
  <c r="H30" i="6"/>
  <c r="F30" i="6"/>
  <c r="Q29" i="6"/>
  <c r="P29" i="6"/>
  <c r="M29" i="6"/>
  <c r="H29" i="6"/>
  <c r="F29" i="6"/>
  <c r="Q28" i="6"/>
  <c r="P28" i="6"/>
  <c r="M28" i="6"/>
  <c r="H28" i="6"/>
  <c r="F28" i="6"/>
  <c r="Q27" i="6"/>
  <c r="P27" i="6"/>
  <c r="M27" i="6"/>
  <c r="H27" i="6"/>
  <c r="F27" i="6"/>
  <c r="Q26" i="6"/>
  <c r="P26" i="6"/>
  <c r="M26" i="6"/>
  <c r="H26" i="6"/>
  <c r="F26" i="6"/>
  <c r="Q25" i="6"/>
  <c r="P25" i="6"/>
  <c r="M25" i="6"/>
  <c r="H25" i="6"/>
  <c r="F25" i="6"/>
  <c r="Q24" i="6"/>
  <c r="P24" i="6"/>
  <c r="M24" i="6"/>
  <c r="H24" i="6"/>
  <c r="F24" i="6"/>
  <c r="Q23" i="6"/>
  <c r="P23" i="6"/>
  <c r="M23" i="6"/>
  <c r="H23" i="6"/>
  <c r="F23" i="6"/>
  <c r="Q22" i="6"/>
  <c r="P22" i="6"/>
  <c r="M22" i="6"/>
  <c r="H22" i="6"/>
  <c r="F22" i="6"/>
  <c r="Q21" i="6"/>
  <c r="P21" i="6"/>
  <c r="M21" i="6"/>
  <c r="H21" i="6"/>
  <c r="F21" i="6"/>
  <c r="Q20" i="6"/>
  <c r="P20" i="6"/>
  <c r="M20" i="6"/>
  <c r="H20" i="6"/>
  <c r="F20" i="6"/>
  <c r="Q19" i="6"/>
  <c r="P19" i="6"/>
  <c r="M19" i="6"/>
  <c r="H19" i="6"/>
  <c r="F19" i="6"/>
  <c r="Q18" i="6"/>
  <c r="P18" i="6"/>
  <c r="M18" i="6"/>
  <c r="H18" i="6"/>
  <c r="F18" i="6"/>
  <c r="Q17" i="6"/>
  <c r="P17" i="6"/>
  <c r="M17" i="6"/>
  <c r="H17" i="6"/>
  <c r="F17" i="6"/>
  <c r="Q16" i="6"/>
  <c r="P16" i="6"/>
  <c r="M16" i="6"/>
  <c r="H16" i="6"/>
  <c r="F16" i="6"/>
  <c r="Q15" i="6"/>
  <c r="P15" i="6"/>
  <c r="M15" i="6"/>
  <c r="H15" i="6"/>
  <c r="F15" i="6"/>
  <c r="Q14" i="6"/>
  <c r="P14" i="6"/>
  <c r="M14" i="6"/>
  <c r="H14" i="6"/>
  <c r="F14" i="6"/>
  <c r="Q13" i="6"/>
  <c r="P13" i="6"/>
  <c r="M13" i="6"/>
  <c r="H13" i="6"/>
  <c r="F13" i="6"/>
  <c r="Q12" i="6"/>
  <c r="P12" i="6"/>
  <c r="M12" i="6"/>
  <c r="H12" i="6"/>
  <c r="F12" i="6"/>
  <c r="Q11" i="6"/>
  <c r="P11" i="6"/>
  <c r="M11" i="6"/>
  <c r="H11" i="6"/>
  <c r="F11" i="6"/>
  <c r="C11" i="6"/>
  <c r="Q10" i="6"/>
  <c r="P10" i="6"/>
  <c r="M10" i="6"/>
  <c r="H10" i="6"/>
  <c r="F10" i="6"/>
  <c r="C10" i="6"/>
  <c r="Q9" i="6"/>
  <c r="P9" i="6"/>
  <c r="M9" i="6"/>
  <c r="H9" i="6"/>
  <c r="F9" i="6"/>
  <c r="C9" i="6"/>
  <c r="Q8" i="6"/>
  <c r="P8" i="6"/>
  <c r="M8" i="6"/>
  <c r="H8" i="6"/>
  <c r="F8" i="6"/>
  <c r="C8" i="6"/>
  <c r="Q7" i="6"/>
  <c r="P7" i="6"/>
  <c r="M7" i="6"/>
  <c r="H7" i="6"/>
  <c r="F7" i="6"/>
  <c r="C7" i="6"/>
  <c r="Q6" i="6"/>
  <c r="P6" i="6"/>
  <c r="M6" i="6"/>
  <c r="H6" i="6"/>
  <c r="F6" i="6"/>
  <c r="C6" i="6"/>
  <c r="Q5" i="6"/>
  <c r="P5" i="6"/>
  <c r="M5" i="6"/>
  <c r="H5" i="6"/>
  <c r="F5" i="6"/>
  <c r="C5" i="6"/>
  <c r="Q4" i="6"/>
  <c r="P4" i="6"/>
  <c r="M4" i="6"/>
  <c r="H4" i="6"/>
  <c r="F4" i="6"/>
  <c r="A4" i="6"/>
  <c r="Q3" i="6"/>
  <c r="P3" i="6"/>
  <c r="M3" i="6"/>
  <c r="H3" i="6"/>
  <c r="F3" i="6"/>
  <c r="A3" i="6"/>
  <c r="Q2" i="6"/>
  <c r="P2" i="6"/>
  <c r="M2" i="6"/>
  <c r="H2" i="6"/>
  <c r="F2" i="6"/>
  <c r="A2" i="6"/>
  <c r="B4" i="6"/>
  <c r="B2" i="6"/>
  <c r="B3" i="6"/>
  <c r="C4" i="6"/>
  <c r="C3" i="6"/>
  <c r="C2" i="6"/>
  <c r="E2" i="6"/>
  <c r="I81" i="6"/>
  <c r="J81" i="6"/>
  <c r="N81" i="6"/>
  <c r="R35" i="6"/>
  <c r="I80" i="6"/>
  <c r="J80" i="6"/>
  <c r="N80" i="6"/>
  <c r="I79" i="6"/>
  <c r="J79" i="6"/>
  <c r="N79" i="6"/>
  <c r="R34" i="6"/>
  <c r="I78" i="6"/>
  <c r="J78" i="6"/>
  <c r="N78" i="6"/>
  <c r="R33" i="6"/>
  <c r="I77" i="6"/>
  <c r="J77" i="6"/>
  <c r="N77" i="6"/>
  <c r="I76" i="6"/>
  <c r="J76" i="6"/>
  <c r="N76" i="6"/>
  <c r="R32" i="6"/>
  <c r="I75" i="6"/>
  <c r="J75" i="6"/>
  <c r="N75" i="6"/>
  <c r="I74" i="6"/>
  <c r="J74" i="6"/>
  <c r="N74" i="6"/>
  <c r="R31" i="6"/>
  <c r="I73" i="6"/>
  <c r="J73" i="6"/>
  <c r="N73" i="6"/>
  <c r="I72" i="6"/>
  <c r="J72" i="6"/>
  <c r="N72" i="6"/>
  <c r="I71" i="6"/>
  <c r="J71" i="6"/>
  <c r="N71" i="6"/>
  <c r="I70" i="6"/>
  <c r="J70" i="6"/>
  <c r="N70" i="6"/>
  <c r="I69" i="6"/>
  <c r="J69" i="6"/>
  <c r="N69" i="6"/>
  <c r="R30" i="6"/>
  <c r="I68" i="6"/>
  <c r="J68" i="6"/>
  <c r="N68" i="6"/>
  <c r="R29" i="6"/>
  <c r="I67" i="6"/>
  <c r="J67" i="6"/>
  <c r="N67" i="6"/>
  <c r="I66" i="6"/>
  <c r="J66" i="6"/>
  <c r="N66" i="6"/>
  <c r="I65" i="6"/>
  <c r="J65" i="6"/>
  <c r="N65" i="6"/>
  <c r="R28" i="6"/>
  <c r="I64" i="6"/>
  <c r="J64" i="6"/>
  <c r="N64" i="6"/>
  <c r="I63" i="6"/>
  <c r="J63" i="6"/>
  <c r="N63" i="6"/>
  <c r="I62" i="6"/>
  <c r="J62" i="6"/>
  <c r="N62" i="6"/>
  <c r="I61" i="6"/>
  <c r="J61" i="6"/>
  <c r="N61" i="6"/>
  <c r="R27" i="6"/>
  <c r="I60" i="6"/>
  <c r="J60" i="6"/>
  <c r="N60" i="6"/>
  <c r="R26" i="6"/>
  <c r="I59" i="6"/>
  <c r="J59" i="6"/>
  <c r="N59" i="6"/>
  <c r="R25" i="6"/>
  <c r="I58" i="6"/>
  <c r="J58" i="6"/>
  <c r="N58" i="6"/>
  <c r="I57" i="6"/>
  <c r="J57" i="6"/>
  <c r="N57" i="6"/>
  <c r="I56" i="6"/>
  <c r="J56" i="6"/>
  <c r="N56" i="6"/>
  <c r="I55" i="6"/>
  <c r="J55" i="6"/>
  <c r="N55" i="6"/>
  <c r="I54" i="6"/>
  <c r="J54" i="6"/>
  <c r="N54" i="6"/>
  <c r="R24" i="6"/>
  <c r="I53" i="6"/>
  <c r="J53" i="6"/>
  <c r="N53" i="6"/>
  <c r="I52" i="6"/>
  <c r="J52" i="6"/>
  <c r="N52" i="6"/>
  <c r="R23" i="6"/>
  <c r="I51" i="6"/>
  <c r="J51" i="6"/>
  <c r="N51" i="6"/>
  <c r="I50" i="6"/>
  <c r="J50" i="6"/>
  <c r="N50" i="6"/>
  <c r="I49" i="6"/>
  <c r="J49" i="6"/>
  <c r="N49" i="6"/>
  <c r="R22" i="6"/>
  <c r="I48" i="6"/>
  <c r="J48" i="6"/>
  <c r="N48" i="6"/>
  <c r="I47" i="6"/>
  <c r="J47" i="6"/>
  <c r="N47" i="6"/>
  <c r="R21" i="6"/>
  <c r="I46" i="6"/>
  <c r="J46" i="6"/>
  <c r="N46" i="6"/>
  <c r="R20" i="6"/>
  <c r="I45" i="6"/>
  <c r="J45" i="6"/>
  <c r="N45" i="6"/>
  <c r="R19" i="6"/>
  <c r="I44" i="6"/>
  <c r="J44" i="6"/>
  <c r="N44" i="6"/>
  <c r="I43" i="6"/>
  <c r="J43" i="6"/>
  <c r="N43" i="6"/>
  <c r="R18" i="6"/>
  <c r="I42" i="6"/>
  <c r="J42" i="6"/>
  <c r="N42" i="6"/>
  <c r="I41" i="6"/>
  <c r="J41" i="6"/>
  <c r="N41" i="6"/>
  <c r="I40" i="6"/>
  <c r="J40" i="6"/>
  <c r="N40" i="6"/>
  <c r="I39" i="6"/>
  <c r="J39" i="6"/>
  <c r="N39" i="6"/>
  <c r="I38" i="6"/>
  <c r="J38" i="6"/>
  <c r="N38" i="6"/>
  <c r="R17" i="6"/>
  <c r="I37" i="6"/>
  <c r="J37" i="6"/>
  <c r="N37" i="6"/>
  <c r="I36" i="6"/>
  <c r="J36" i="6"/>
  <c r="N36" i="6"/>
  <c r="I35" i="6"/>
  <c r="J35" i="6"/>
  <c r="N35" i="6"/>
  <c r="I34" i="6"/>
  <c r="J34" i="6"/>
  <c r="N34" i="6"/>
  <c r="I33" i="6"/>
  <c r="J33" i="6"/>
  <c r="N33" i="6"/>
  <c r="R16" i="6"/>
  <c r="I32" i="6"/>
  <c r="J32" i="6"/>
  <c r="N32" i="6"/>
  <c r="I31" i="6"/>
  <c r="J31" i="6"/>
  <c r="N31" i="6"/>
  <c r="R15" i="6"/>
  <c r="I30" i="6"/>
  <c r="J30" i="6"/>
  <c r="N30" i="6"/>
  <c r="R14" i="6"/>
  <c r="I29" i="6"/>
  <c r="J29" i="6"/>
  <c r="N29" i="6"/>
  <c r="I28" i="6"/>
  <c r="J28" i="6"/>
  <c r="N28" i="6"/>
  <c r="R13" i="6"/>
  <c r="I27" i="6"/>
  <c r="J27" i="6"/>
  <c r="N27" i="6"/>
  <c r="R12" i="6"/>
  <c r="I26" i="6"/>
  <c r="J26" i="6"/>
  <c r="N26" i="6"/>
  <c r="R11" i="6"/>
  <c r="I25" i="6"/>
  <c r="J25" i="6"/>
  <c r="N25" i="6"/>
  <c r="I24" i="6"/>
  <c r="J24" i="6"/>
  <c r="N24" i="6"/>
  <c r="I23" i="6"/>
  <c r="J23" i="6"/>
  <c r="N23" i="6"/>
  <c r="R10" i="6"/>
  <c r="I22" i="6"/>
  <c r="J22" i="6"/>
  <c r="N22" i="6"/>
  <c r="I21" i="6"/>
  <c r="J21" i="6"/>
  <c r="N21" i="6"/>
  <c r="I20" i="6"/>
  <c r="J20" i="6"/>
  <c r="N20" i="6"/>
  <c r="I19" i="6"/>
  <c r="J19" i="6"/>
  <c r="N19" i="6"/>
  <c r="R9" i="6"/>
  <c r="I18" i="6"/>
  <c r="J18" i="6"/>
  <c r="N18" i="6"/>
  <c r="R8" i="6"/>
  <c r="I17" i="6"/>
  <c r="J17" i="6"/>
  <c r="N17" i="6"/>
  <c r="R7" i="6"/>
  <c r="I16" i="6"/>
  <c r="J16" i="6"/>
  <c r="N16" i="6"/>
  <c r="R6" i="6"/>
  <c r="I15" i="6"/>
  <c r="J15" i="6"/>
  <c r="N15" i="6"/>
  <c r="R5" i="6"/>
  <c r="I14" i="6"/>
  <c r="J14" i="6"/>
  <c r="N14" i="6"/>
  <c r="I13" i="6"/>
  <c r="J13" i="6"/>
  <c r="N13" i="6"/>
  <c r="I12" i="6"/>
  <c r="J12" i="6"/>
  <c r="N12" i="6"/>
  <c r="I11" i="6"/>
  <c r="J11" i="6"/>
  <c r="N11" i="6"/>
  <c r="R4" i="6"/>
  <c r="I10" i="6"/>
  <c r="J10" i="6"/>
  <c r="N10" i="6"/>
  <c r="I9" i="6"/>
  <c r="J9" i="6"/>
  <c r="N9" i="6"/>
  <c r="I8" i="6"/>
  <c r="J8" i="6"/>
  <c r="N8" i="6"/>
  <c r="I7" i="6"/>
  <c r="J7" i="6"/>
  <c r="N7" i="6"/>
  <c r="R3" i="6"/>
  <c r="I6" i="6"/>
  <c r="J6" i="6"/>
  <c r="N6" i="6"/>
  <c r="I5" i="6"/>
  <c r="J5" i="6"/>
  <c r="N5" i="6"/>
  <c r="I4" i="6"/>
  <c r="J4" i="6"/>
  <c r="N4" i="6"/>
  <c r="I3" i="6"/>
  <c r="J3" i="6"/>
  <c r="N3" i="6"/>
  <c r="I2" i="6"/>
  <c r="J2" i="6"/>
  <c r="N2" i="6"/>
  <c r="S3" i="6"/>
  <c r="T3" i="6"/>
  <c r="S4" i="6"/>
  <c r="T4" i="6"/>
  <c r="S5" i="6"/>
  <c r="T5" i="6"/>
  <c r="S6" i="6"/>
  <c r="T6" i="6"/>
  <c r="S7" i="6"/>
  <c r="T7" i="6"/>
  <c r="S8" i="6"/>
  <c r="T8" i="6"/>
  <c r="S9" i="6"/>
  <c r="T9" i="6"/>
  <c r="S10" i="6"/>
  <c r="T10" i="6"/>
  <c r="S11" i="6"/>
  <c r="T11" i="6"/>
  <c r="S12" i="6"/>
  <c r="T12" i="6"/>
  <c r="S13" i="6"/>
  <c r="T13" i="6"/>
  <c r="S14" i="6"/>
  <c r="T14" i="6"/>
  <c r="S15" i="6"/>
  <c r="T15" i="6"/>
  <c r="S16" i="6"/>
  <c r="T16" i="6"/>
  <c r="S17" i="6"/>
  <c r="T17" i="6"/>
  <c r="S18" i="6"/>
  <c r="T18" i="6"/>
  <c r="S19" i="6"/>
  <c r="T19" i="6"/>
  <c r="S20" i="6"/>
  <c r="T20" i="6"/>
  <c r="S21" i="6"/>
  <c r="T21" i="6"/>
  <c r="S22" i="6"/>
  <c r="T22" i="6"/>
  <c r="S23" i="6"/>
  <c r="T23" i="6"/>
  <c r="S24" i="6"/>
  <c r="T24" i="6"/>
  <c r="S25" i="6"/>
  <c r="T25" i="6"/>
  <c r="S26" i="6"/>
  <c r="T26" i="6"/>
  <c r="S27" i="6"/>
  <c r="T27" i="6"/>
  <c r="S28" i="6"/>
  <c r="T28" i="6"/>
  <c r="S29" i="6"/>
  <c r="T29" i="6"/>
  <c r="S30" i="6"/>
  <c r="T30" i="6"/>
  <c r="S31" i="6"/>
  <c r="T31" i="6"/>
  <c r="S32" i="6"/>
  <c r="T32" i="6"/>
  <c r="S33" i="6"/>
  <c r="T33" i="6"/>
  <c r="S34" i="6"/>
  <c r="T34" i="6"/>
  <c r="S35" i="6"/>
  <c r="T35" i="6"/>
  <c r="Y2" i="6"/>
  <c r="E2" i="5"/>
  <c r="R2" i="6"/>
  <c r="S2" i="6"/>
  <c r="T2" i="6"/>
  <c r="U35" i="6"/>
  <c r="U34" i="6"/>
  <c r="U33" i="6"/>
  <c r="U32" i="6"/>
  <c r="U31" i="6"/>
  <c r="U30" i="6"/>
  <c r="U29" i="6"/>
  <c r="U28" i="6"/>
  <c r="U27" i="6"/>
  <c r="U26" i="6"/>
  <c r="U25" i="6"/>
  <c r="U24" i="6"/>
  <c r="U23" i="6"/>
  <c r="U22" i="6"/>
  <c r="U21" i="6"/>
  <c r="U20" i="6"/>
  <c r="U19" i="6"/>
  <c r="U18" i="6"/>
  <c r="U17" i="6"/>
  <c r="U16" i="6"/>
  <c r="U15" i="6"/>
  <c r="U14" i="6"/>
  <c r="U13" i="6"/>
  <c r="U12" i="6"/>
  <c r="U11" i="6"/>
  <c r="U10" i="6"/>
  <c r="U9" i="6"/>
  <c r="U8" i="6"/>
  <c r="U7" i="6"/>
  <c r="U6" i="6"/>
  <c r="U5" i="6"/>
  <c r="U4" i="6"/>
  <c r="U3" i="6"/>
  <c r="U2" i="6"/>
  <c r="X2" i="6"/>
  <c r="G5" i="5"/>
  <c r="W2" i="6"/>
  <c r="F5" i="5"/>
  <c r="V2" i="6"/>
  <c r="E5" i="5"/>
  <c r="X3" i="6"/>
  <c r="G6" i="5"/>
  <c r="W3" i="6"/>
  <c r="F6" i="5"/>
  <c r="V3" i="6"/>
  <c r="E6" i="5"/>
  <c r="X4" i="6"/>
  <c r="G7" i="5"/>
  <c r="W4" i="6"/>
  <c r="F7" i="5"/>
  <c r="V4" i="6"/>
  <c r="E7" i="5"/>
  <c r="X5" i="6"/>
  <c r="G8" i="5"/>
  <c r="W5" i="6"/>
  <c r="F8" i="5"/>
  <c r="V5" i="6"/>
  <c r="E8" i="5"/>
  <c r="X6" i="6"/>
  <c r="G9" i="5"/>
  <c r="W6" i="6"/>
  <c r="F9" i="5"/>
  <c r="V6" i="6"/>
  <c r="E9" i="5"/>
  <c r="X7" i="6"/>
  <c r="G10" i="5"/>
  <c r="W7" i="6"/>
  <c r="F10" i="5"/>
  <c r="V7" i="6"/>
  <c r="E10" i="5"/>
  <c r="X8" i="6"/>
  <c r="G11" i="5"/>
  <c r="W8" i="6"/>
  <c r="F11" i="5"/>
  <c r="V8" i="6"/>
  <c r="E11" i="5"/>
  <c r="X9" i="6"/>
  <c r="G12" i="5"/>
  <c r="W9" i="6"/>
  <c r="F12" i="5"/>
  <c r="V9" i="6"/>
  <c r="E12" i="5"/>
  <c r="X10" i="6"/>
  <c r="G13" i="5"/>
  <c r="W10" i="6"/>
  <c r="F13" i="5"/>
  <c r="V10" i="6"/>
  <c r="E13" i="5"/>
  <c r="X11" i="6"/>
  <c r="G14" i="5"/>
  <c r="W11" i="6"/>
  <c r="F14" i="5"/>
  <c r="V11" i="6"/>
  <c r="E14" i="5"/>
  <c r="X12" i="6"/>
  <c r="G15" i="5"/>
  <c r="W12" i="6"/>
  <c r="F15" i="5"/>
  <c r="V12" i="6"/>
  <c r="E15" i="5"/>
  <c r="X13" i="6"/>
  <c r="G16" i="5"/>
  <c r="W13" i="6"/>
  <c r="F16" i="5"/>
  <c r="V13" i="6"/>
  <c r="E16" i="5"/>
  <c r="X14" i="6"/>
  <c r="G17" i="5"/>
  <c r="W14" i="6"/>
  <c r="F17" i="5"/>
  <c r="V14" i="6"/>
  <c r="E17" i="5"/>
  <c r="X15" i="6"/>
  <c r="G18" i="5"/>
  <c r="W15" i="6"/>
  <c r="F18" i="5"/>
  <c r="V15" i="6"/>
  <c r="E18" i="5"/>
  <c r="X16" i="6"/>
  <c r="G19" i="5"/>
  <c r="W16" i="6"/>
  <c r="F19" i="5"/>
  <c r="V16" i="6"/>
  <c r="E19" i="5"/>
  <c r="X17" i="6"/>
  <c r="G20" i="5"/>
  <c r="W17" i="6"/>
  <c r="F20" i="5"/>
  <c r="V17" i="6"/>
  <c r="E20" i="5"/>
  <c r="X18" i="6"/>
  <c r="G21" i="5"/>
  <c r="W18" i="6"/>
  <c r="F21" i="5"/>
  <c r="V18" i="6"/>
  <c r="E21" i="5"/>
  <c r="X19" i="6"/>
  <c r="G22" i="5"/>
  <c r="W19" i="6"/>
  <c r="F22" i="5"/>
  <c r="V19" i="6"/>
  <c r="E22" i="5"/>
  <c r="X20" i="6"/>
  <c r="G23" i="5"/>
  <c r="W20" i="6"/>
  <c r="F23" i="5"/>
  <c r="V20" i="6"/>
  <c r="E23" i="5"/>
  <c r="X21" i="6"/>
  <c r="G24" i="5"/>
  <c r="W21" i="6"/>
  <c r="F24" i="5"/>
  <c r="V21" i="6"/>
  <c r="E24" i="5"/>
  <c r="X22" i="6"/>
  <c r="G25" i="5"/>
  <c r="W22" i="6"/>
  <c r="F25" i="5"/>
  <c r="V22" i="6"/>
  <c r="E25" i="5"/>
  <c r="X23" i="6"/>
  <c r="G26" i="5"/>
  <c r="W23" i="6"/>
  <c r="F26" i="5"/>
  <c r="V23" i="6"/>
  <c r="E26" i="5"/>
  <c r="X24" i="6"/>
  <c r="G27" i="5"/>
  <c r="W24" i="6"/>
  <c r="F27" i="5"/>
  <c r="V24" i="6"/>
  <c r="E27" i="5"/>
  <c r="X25" i="6"/>
  <c r="G28" i="5"/>
  <c r="W25" i="6"/>
  <c r="F28" i="5"/>
  <c r="V25" i="6"/>
  <c r="E28" i="5"/>
  <c r="X26" i="6"/>
  <c r="G29" i="5"/>
  <c r="W26" i="6"/>
  <c r="F29" i="5"/>
  <c r="V26" i="6"/>
  <c r="E29" i="5"/>
  <c r="X27" i="6"/>
  <c r="G30" i="5"/>
  <c r="W27" i="6"/>
  <c r="F30" i="5"/>
  <c r="V27" i="6"/>
  <c r="E30" i="5"/>
  <c r="X28" i="6"/>
  <c r="G31" i="5"/>
  <c r="W28" i="6"/>
  <c r="F31" i="5"/>
  <c r="V28" i="6"/>
  <c r="E31" i="5"/>
  <c r="X29" i="6"/>
  <c r="G32" i="5"/>
  <c r="W29" i="6"/>
  <c r="F32" i="5"/>
  <c r="V29" i="6"/>
  <c r="E32" i="5"/>
  <c r="X30" i="6"/>
  <c r="G33" i="5"/>
  <c r="W30" i="6"/>
  <c r="F33" i="5"/>
  <c r="V30" i="6"/>
  <c r="E33" i="5"/>
  <c r="X31" i="6"/>
  <c r="G34" i="5"/>
  <c r="W31" i="6"/>
  <c r="F34" i="5"/>
  <c r="V31" i="6"/>
  <c r="E34" i="5"/>
  <c r="X32" i="6"/>
  <c r="G35" i="5"/>
  <c r="W32" i="6"/>
  <c r="F35" i="5"/>
  <c r="V32" i="6"/>
  <c r="E35" i="5"/>
  <c r="X33" i="6"/>
  <c r="G36" i="5"/>
  <c r="W33" i="6"/>
  <c r="F36" i="5"/>
  <c r="V33" i="6"/>
  <c r="E36" i="5"/>
  <c r="X34" i="6"/>
  <c r="G37" i="5"/>
  <c r="W34" i="6"/>
  <c r="F37" i="5"/>
  <c r="V34" i="6"/>
  <c r="E37" i="5"/>
  <c r="X35" i="6"/>
  <c r="G38" i="5"/>
  <c r="W35" i="6"/>
  <c r="F38" i="5"/>
  <c r="V35" i="6"/>
  <c r="E38" i="5"/>
</calcChain>
</file>

<file path=xl/sharedStrings.xml><?xml version="1.0" encoding="utf-8"?>
<sst xmlns="http://schemas.openxmlformats.org/spreadsheetml/2006/main" count="2131" uniqueCount="264">
  <si>
    <t>SupplierID</t>
  </si>
  <si>
    <t>SupplierName</t>
  </si>
  <si>
    <t>SMEStatus</t>
  </si>
  <si>
    <t>SUP001</t>
  </si>
  <si>
    <t>AA Global Language Services Ltd</t>
  </si>
  <si>
    <t>Yes</t>
  </si>
  <si>
    <t>SUP002</t>
  </si>
  <si>
    <t>Absolute Interpreting and Translations</t>
  </si>
  <si>
    <t>SUP003</t>
  </si>
  <si>
    <t>Acolad UK Ltd</t>
  </si>
  <si>
    <t>SUP004</t>
  </si>
  <si>
    <t>Appen (UK) Ltd</t>
  </si>
  <si>
    <t>No</t>
  </si>
  <si>
    <t>SUP005</t>
  </si>
  <si>
    <t>AVR Transcription Ltd</t>
  </si>
  <si>
    <t>SUP006</t>
  </si>
  <si>
    <t>BID Services</t>
  </si>
  <si>
    <t>SUP007</t>
  </si>
  <si>
    <t>Cintra Translation Ltd</t>
  </si>
  <si>
    <t>SUP008</t>
  </si>
  <si>
    <t>DA Languages Limited</t>
  </si>
  <si>
    <t>SUP009</t>
  </si>
  <si>
    <t>Digital Interpretations UK Ltd</t>
  </si>
  <si>
    <t>SUP010</t>
  </si>
  <si>
    <t>Epiq Europe Ltd</t>
  </si>
  <si>
    <t>SUP011</t>
  </si>
  <si>
    <t>ESCRIBERS LTD</t>
  </si>
  <si>
    <t>SUP012</t>
  </si>
  <si>
    <t>Global Connections (Scotland) Ltd</t>
  </si>
  <si>
    <t>SUP013</t>
  </si>
  <si>
    <t>Involve Visual Collaboration Ltd</t>
  </si>
  <si>
    <t>SUP014</t>
  </si>
  <si>
    <t>ITL North East Ltd</t>
  </si>
  <si>
    <t>SUP015</t>
  </si>
  <si>
    <t>Kings of Translation, Ltd</t>
  </si>
  <si>
    <t>SUP016</t>
  </si>
  <si>
    <t>Language Empire Ltd</t>
  </si>
  <si>
    <t>SUP017</t>
  </si>
  <si>
    <t>Language Line Limited</t>
  </si>
  <si>
    <t>SUP018</t>
  </si>
  <si>
    <t>Lingvo House Translation Services Limited</t>
  </si>
  <si>
    <t>SUP019</t>
  </si>
  <si>
    <t>Marten Walsh Cherer Ltd</t>
  </si>
  <si>
    <t>SUP020</t>
  </si>
  <si>
    <t>Migrant Help Trading Limited trading as Clear Voice Interpreting Services</t>
  </si>
  <si>
    <t>SUP021</t>
  </si>
  <si>
    <t>ONCALL Interpreters Ltd</t>
  </si>
  <si>
    <t>SUP022</t>
  </si>
  <si>
    <t>PAB Languages</t>
  </si>
  <si>
    <t>SUP023</t>
  </si>
  <si>
    <t>Prestige Network Limited</t>
  </si>
  <si>
    <t>SUP024</t>
  </si>
  <si>
    <t>Sign Solutions (SLIA) Ltd</t>
  </si>
  <si>
    <t>SUP025</t>
  </si>
  <si>
    <t>Significan't (UK) Limited</t>
  </si>
  <si>
    <t>SUP026</t>
  </si>
  <si>
    <t>Silent Sounds Communications</t>
  </si>
  <si>
    <t>SUP027</t>
  </si>
  <si>
    <t>Supreme Linguistic Services T/A Premium Linguistic Services</t>
  </si>
  <si>
    <t>SUP028</t>
  </si>
  <si>
    <t>The Language Shop Limited</t>
  </si>
  <si>
    <t>SUP029</t>
  </si>
  <si>
    <t>thebigword Group Holdings Limited</t>
  </si>
  <si>
    <t>SUP030</t>
  </si>
  <si>
    <t>THG Fluently</t>
  </si>
  <si>
    <t>SUP031</t>
  </si>
  <si>
    <t>Transcription City LTD</t>
  </si>
  <si>
    <t>SUP032</t>
  </si>
  <si>
    <t>Translate UK Limited</t>
  </si>
  <si>
    <t>SUP033</t>
  </si>
  <si>
    <t>Word360 Limited</t>
  </si>
  <si>
    <t>SUP034</t>
  </si>
  <si>
    <t>WorldWide Language Resources Ltd</t>
  </si>
  <si>
    <t>SupplierLotID</t>
  </si>
  <si>
    <t>LotCode</t>
  </si>
  <si>
    <t>LegacyLotKey</t>
  </si>
  <si>
    <t>SUP001-Lot1</t>
  </si>
  <si>
    <t>Lot 1</t>
  </si>
  <si>
    <t>SL001</t>
  </si>
  <si>
    <t>SUP001-Lot2</t>
  </si>
  <si>
    <t>Lot 2</t>
  </si>
  <si>
    <t>SL002</t>
  </si>
  <si>
    <t>SUP001-Lot3</t>
  </si>
  <si>
    <t>Lot 3</t>
  </si>
  <si>
    <t>SL003</t>
  </si>
  <si>
    <t>SUP001-Lot4</t>
  </si>
  <si>
    <t>Lot 4</t>
  </si>
  <si>
    <t>SL004</t>
  </si>
  <si>
    <t>SUP001-Lot5</t>
  </si>
  <si>
    <t>Lot 5</t>
  </si>
  <si>
    <t>SL005</t>
  </si>
  <si>
    <t>SUP002-Lot1</t>
  </si>
  <si>
    <t>SUP002-Lot2</t>
  </si>
  <si>
    <t>SUP002-Lot3</t>
  </si>
  <si>
    <t>SUP002-Lot5</t>
  </si>
  <si>
    <t>SUP003-Lot1</t>
  </si>
  <si>
    <t>SUP003-Lot2</t>
  </si>
  <si>
    <t>SUP003-Lot3</t>
  </si>
  <si>
    <t>SUP003-Lot5</t>
  </si>
  <si>
    <t>SUP004-Lot3</t>
  </si>
  <si>
    <t>SUP005-Lot3</t>
  </si>
  <si>
    <t>SUP006-Lot4</t>
  </si>
  <si>
    <t>SUP007-Lot1</t>
  </si>
  <si>
    <t>SUP008-Lot1</t>
  </si>
  <si>
    <t>SUP008-Lot2</t>
  </si>
  <si>
    <t>SUP008-Lot3</t>
  </si>
  <si>
    <t>SUP008-Lot5</t>
  </si>
  <si>
    <t>SUP009-Lot1</t>
  </si>
  <si>
    <t>SUP009-Lot2</t>
  </si>
  <si>
    <t>SUP009-Lot5</t>
  </si>
  <si>
    <t>SUP010-Lot3</t>
  </si>
  <si>
    <t>SUP011-Lot3</t>
  </si>
  <si>
    <t>SUP012-Lot1</t>
  </si>
  <si>
    <t>SUP012-Lot2</t>
  </si>
  <si>
    <t>SUP013-Lot4</t>
  </si>
  <si>
    <t>SUP014-Lot1</t>
  </si>
  <si>
    <t>SUP014-Lot2</t>
  </si>
  <si>
    <t>SUP015-Lot1</t>
  </si>
  <si>
    <t>SUP015-Lot2</t>
  </si>
  <si>
    <t>SUP015-Lot3</t>
  </si>
  <si>
    <t>SUP015-Lot4</t>
  </si>
  <si>
    <t>SUP015-Lot5</t>
  </si>
  <si>
    <t>SUP016-Lot1</t>
  </si>
  <si>
    <t>SUP016-Lot2</t>
  </si>
  <si>
    <t>SUP016-Lot3</t>
  </si>
  <si>
    <t>SUP016-Lot4</t>
  </si>
  <si>
    <t>SUP016-Lot5</t>
  </si>
  <si>
    <t>SUP017-Lot1</t>
  </si>
  <si>
    <t>SUP017-Lot2</t>
  </si>
  <si>
    <t>SUP018-Lot2</t>
  </si>
  <si>
    <t>SUP019-Lot3</t>
  </si>
  <si>
    <t>SUP020-Lot1</t>
  </si>
  <si>
    <t>SUP020-Lot2</t>
  </si>
  <si>
    <t>SUP021-Lot1</t>
  </si>
  <si>
    <t>SUP021-Lot2</t>
  </si>
  <si>
    <t>SUP021-Lot4</t>
  </si>
  <si>
    <t>SUP022-Lot1</t>
  </si>
  <si>
    <t>SUP022-Lot2</t>
  </si>
  <si>
    <t>SUP023-Lot1</t>
  </si>
  <si>
    <t>SUP023-Lot2</t>
  </si>
  <si>
    <t>SUP023-Lot3</t>
  </si>
  <si>
    <t>SUP023-Lot4</t>
  </si>
  <si>
    <t>SUP023-Lot5</t>
  </si>
  <si>
    <t>SUP024-Lot4</t>
  </si>
  <si>
    <t>SUP025-Lot4</t>
  </si>
  <si>
    <t>SUP026-Lot1</t>
  </si>
  <si>
    <t>SUP026-Lot2</t>
  </si>
  <si>
    <t>SUP026-Lot4</t>
  </si>
  <si>
    <t>SUP026-Lot5</t>
  </si>
  <si>
    <t>SUP027-Lot1</t>
  </si>
  <si>
    <t>SUP027-Lot2</t>
  </si>
  <si>
    <t>SUP027-Lot4</t>
  </si>
  <si>
    <t>SUP028-Lot1</t>
  </si>
  <si>
    <t>SUP029-Lot1</t>
  </si>
  <si>
    <t>SUP029-Lot2</t>
  </si>
  <si>
    <t>SUP029-Lot3</t>
  </si>
  <si>
    <t>SUP029-Lot4</t>
  </si>
  <si>
    <t>SUP029-Lot5</t>
  </si>
  <si>
    <t>SUP030-Lot1</t>
  </si>
  <si>
    <t>SUP030-Lot2</t>
  </si>
  <si>
    <t>SUP031-Lot2</t>
  </si>
  <si>
    <t>SUP031-Lot3</t>
  </si>
  <si>
    <t>SUP032-Lot2</t>
  </si>
  <si>
    <t>SUP033-Lot1</t>
  </si>
  <si>
    <t>SUP033-Lot2</t>
  </si>
  <si>
    <t>SUP034-Lot5</t>
  </si>
  <si>
    <t>ServiceID</t>
  </si>
  <si>
    <t>ServiceName</t>
  </si>
  <si>
    <t>S001</t>
  </si>
  <si>
    <t>Remote Translation</t>
  </si>
  <si>
    <t>S002</t>
  </si>
  <si>
    <t>Onsite Translation</t>
  </si>
  <si>
    <t>S003</t>
  </si>
  <si>
    <t>Machine Translation</t>
  </si>
  <si>
    <t>S004</t>
  </si>
  <si>
    <t>Translation Support Services</t>
  </si>
  <si>
    <t>S005</t>
  </si>
  <si>
    <t>Onsite Stenography</t>
  </si>
  <si>
    <t>S006</t>
  </si>
  <si>
    <t>Remote Stenography</t>
  </si>
  <si>
    <t>S007</t>
  </si>
  <si>
    <t>Onsite Recording and Logging</t>
  </si>
  <si>
    <t>S008</t>
  </si>
  <si>
    <t>Remote Recording and Logging</t>
  </si>
  <si>
    <t>S009</t>
  </si>
  <si>
    <t>Remote Transcription</t>
  </si>
  <si>
    <t>S010</t>
  </si>
  <si>
    <t>Onsite Transcription</t>
  </si>
  <si>
    <t>S011</t>
  </si>
  <si>
    <t>Automated Speech Recognition</t>
  </si>
  <si>
    <t>S012</t>
  </si>
  <si>
    <t>Telephone Interpretation</t>
  </si>
  <si>
    <t>S013</t>
  </si>
  <si>
    <t>Spoken Video Language Services</t>
  </si>
  <si>
    <t>S014</t>
  </si>
  <si>
    <t>British Sign Language</t>
  </si>
  <si>
    <t>S015</t>
  </si>
  <si>
    <t>Lipspeaking</t>
  </si>
  <si>
    <t>S016</t>
  </si>
  <si>
    <t>Deafblind Communication</t>
  </si>
  <si>
    <t>S017</t>
  </si>
  <si>
    <t>British Sign Language Video Interpreting</t>
  </si>
  <si>
    <t>S018</t>
  </si>
  <si>
    <t>Visual Support Services</t>
  </si>
  <si>
    <t>S019</t>
  </si>
  <si>
    <t>Spoken Face to Face Interpreting UK (Hour Rate)</t>
  </si>
  <si>
    <t>S020</t>
  </si>
  <si>
    <t>Spoken Face to Face Interpreting UK (Date Rate)</t>
  </si>
  <si>
    <t>S021</t>
  </si>
  <si>
    <t>Spoken Face to Face Interpreting, North America</t>
  </si>
  <si>
    <t>S022</t>
  </si>
  <si>
    <t>Spoken Face to Face Interpreting, Central America and the Carribean</t>
  </si>
  <si>
    <t>S023</t>
  </si>
  <si>
    <t>Spoken Face to Face Interpreting, South America</t>
  </si>
  <si>
    <t>S024</t>
  </si>
  <si>
    <t>Spoken Face to Face Interpreting, Europe</t>
  </si>
  <si>
    <t>S025</t>
  </si>
  <si>
    <t>Spoken Face to Face Interpreting, Middle East and North Africa</t>
  </si>
  <si>
    <t>S026</t>
  </si>
  <si>
    <t>Spoken Face to Face Interpreting, Sub-Saharan Africa</t>
  </si>
  <si>
    <t>S027</t>
  </si>
  <si>
    <t>Spoken Face to Face Interpreting, South Asia</t>
  </si>
  <si>
    <t>S028</t>
  </si>
  <si>
    <t>Spoken Face to Face Interpreting, East Asia</t>
  </si>
  <si>
    <t>S029</t>
  </si>
  <si>
    <t>Spoken Face to Face Interpreting, South East Asia</t>
  </si>
  <si>
    <t>S030</t>
  </si>
  <si>
    <t>Spoken Face to Face Interpreting, Oceania</t>
  </si>
  <si>
    <t>S031</t>
  </si>
  <si>
    <t>Spoken Face to Face Interpreting, Central Asia</t>
  </si>
  <si>
    <t>SME Filter</t>
  </si>
  <si>
    <t>All</t>
  </si>
  <si>
    <t>Service 1</t>
  </si>
  <si>
    <t>Supplier Name</t>
  </si>
  <si>
    <t>SME Status</t>
  </si>
  <si>
    <t>Matching Lots</t>
  </si>
  <si>
    <t>Service 2</t>
  </si>
  <si>
    <t>Service 3</t>
  </si>
  <si>
    <t>Service 4</t>
  </si>
  <si>
    <t>Service 5</t>
  </si>
  <si>
    <t>Service 6</t>
  </si>
  <si>
    <t>Service 7</t>
  </si>
  <si>
    <t>Service 8</t>
  </si>
  <si>
    <t>Service 9</t>
  </si>
  <si>
    <t>Service 10</t>
  </si>
  <si>
    <t>Selected Service Name</t>
  </si>
  <si>
    <t>Selected Service ID</t>
  </si>
  <si>
    <t>Unique Service IDs</t>
  </si>
  <si>
    <t>Selected Count</t>
  </si>
  <si>
    <t>MatchedServiceCount</t>
  </si>
  <si>
    <t>FullMatch</t>
  </si>
  <si>
    <t>SMEPass</t>
  </si>
  <si>
    <t>IncludeRow</t>
  </si>
  <si>
    <t>Show Supplier</t>
  </si>
  <si>
    <t>Match Row</t>
  </si>
  <si>
    <t>Output Supplier</t>
  </si>
  <si>
    <t>Output SME</t>
  </si>
  <si>
    <t>Output Lots</t>
  </si>
  <si>
    <t>Result Count</t>
  </si>
  <si>
    <t>ServiceDropdownList</t>
  </si>
  <si>
    <t>None selected</t>
  </si>
  <si>
    <t>SME?</t>
  </si>
  <si>
    <r>
      <rPr>
        <b/>
        <sz val="11"/>
        <color theme="1"/>
        <rFont val="Calibri"/>
        <family val="2"/>
      </rPr>
      <t xml:space="preserve">Language Services Supplier Lot Filtering Tool – User Guide
Disclaimer: 
</t>
    </r>
    <r>
      <rPr>
        <sz val="11"/>
        <color theme="1"/>
        <rFont val="Calibri"/>
        <family val="2"/>
      </rPr>
      <t xml:space="preserve">While this tool assists in identifying potential suppliers, it must not be used as the sole basis for awarding a contract. Its primary purpose is to help users identify the most appropriate Lot for their requirements under the RM6302 framework. All awards must be conducted in accordance with the framework’s specific call-off procedures.
</t>
    </r>
    <r>
      <rPr>
        <b/>
        <sz val="11"/>
        <color theme="1"/>
        <rFont val="Calibri"/>
        <family val="2"/>
      </rPr>
      <t>Purpose of the Tool</t>
    </r>
    <r>
      <rPr>
        <sz val="11"/>
        <color theme="1"/>
        <rFont val="Calibri"/>
        <family val="2"/>
      </rPr>
      <t xml:space="preserve">
This tool is designed to support public sector buyers in identifying suppliers on the Language Services framework who are capable of delivering a specific combination of services.
By selecting your required services, the tool will return:
a) Suppliers who can deliver all selected services
b) The framework lot(s) through which those services can be accessed
</t>
    </r>
    <r>
      <rPr>
        <b/>
        <sz val="11"/>
        <color theme="1"/>
        <rFont val="Calibri"/>
        <family val="2"/>
      </rPr>
      <t>How to Use the Tool</t>
    </r>
    <r>
      <rPr>
        <sz val="11"/>
        <color theme="1"/>
        <rFont val="Calibri"/>
        <family val="2"/>
      </rPr>
      <t xml:space="preserve">
1. Navigate to the Downselection tab
2. Select your required services using the dropdown menus (up to 10 can be selected)
3. Apply the SME filter if required:
         i) All – includes all suppliers
        ii) Yes – shows Small and Medium Enterprises only
       iii) No – excludes SMEs
Review the results table, which will automatically update based on your selections
</t>
    </r>
    <r>
      <rPr>
        <b/>
        <sz val="11"/>
        <color theme="1"/>
        <rFont val="Calibri"/>
        <family val="2"/>
      </rPr>
      <t>Understanding the Results</t>
    </r>
    <r>
      <rPr>
        <sz val="11"/>
        <color theme="1"/>
        <rFont val="Calibri"/>
        <family val="2"/>
      </rPr>
      <t xml:space="preserve">
The tool will return suppliers who can deliver all selected services within a single lot
The Matching Lots column shows which lot(s) support your requirements
Each supplier will appear once, with all applicable lots listed
</t>
    </r>
    <r>
      <rPr>
        <b/>
        <sz val="11"/>
        <color theme="1"/>
        <rFont val="Calibri"/>
        <family val="2"/>
      </rPr>
      <t>Important Notes</t>
    </r>
    <r>
      <rPr>
        <sz val="11"/>
        <color theme="1"/>
        <rFont val="Calibri"/>
        <family val="2"/>
      </rPr>
      <t xml:space="preserve">
You do not need to complete all service fields — only select those relevant to your requirement
Leaving service fields blank will broaden the results. If no suppliers are returned, this means no single lot currently supports the full combination of selected services
</t>
    </r>
    <r>
      <rPr>
        <b/>
        <sz val="11"/>
        <color theme="1"/>
        <rFont val="Calibri"/>
        <family val="2"/>
      </rPr>
      <t>Support and Further Guidance</t>
    </r>
    <r>
      <rPr>
        <sz val="11"/>
        <color theme="1"/>
        <rFont val="Calibri"/>
        <family val="2"/>
      </rPr>
      <t xml:space="preserve">
If your requirement is not supported by the tool, or if you need assistance with interpreting the results, please contact:
info@gca.gov.uk. The team will be able to advise on suitable routes to market and alternative options.
</t>
    </r>
    <r>
      <rPr>
        <b/>
        <sz val="11"/>
        <color theme="1"/>
        <rFont val="Calibri"/>
        <family val="2"/>
      </rPr>
      <t>Best Practice Tip</t>
    </r>
    <r>
      <rPr>
        <sz val="11"/>
        <color theme="1"/>
        <rFont val="Calibri"/>
        <family val="2"/>
      </rPr>
      <t xml:space="preserve">
Start with a small number of core services to identify a broad set of suppliers, then refine your selections to narrow down to the most suitable options.
</t>
    </r>
  </si>
  <si>
    <t>Language Services Lot Filtering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</si>
</sst>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ont>
    <font>
      <b/>
      <sz val="11"/>
      <color theme="1"/>
      <name val="Calibri"/>
    </font>
    <font>
      <sz val="11"/>
      <color theme="1"/>
      <name val="Calibri"/>
      <family val="2"/>
    </font>
    <font>
      <b/>
      <sz val="16"/>
      <color rgb="FF17324D"/>
      <name val="Calibri"/>
    </font>
    <font>
      <b/>
      <sz val="11"/>
      <color theme="1"/>
      <name val="Calibri"/>
      <family val="2"/>
    </font>
    <font>
      <b/>
      <u/>
      <sz val="16"/>
      <color rgb="FF17324D"/>
      <name val="Calibri"/>
      <family val="2"/>
    </font>
  </fonts>
  <fills count="7">
    <fill>
      <patternFill patternType="none"/>
    </fill>
    <fill>
      <patternFill patternType="gray125"/>
    </fill>
    <fill>
      <patternFill patternType="solid">
        <fgColor rgb="FFD9EAF7"/>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Fill="1"/>
    <xf numFmtId="0" fontId="0" fillId="0" borderId="0" xfId="0" applyFill="1" applyBorder="1"/>
    <xf numFmtId="0" fontId="1" fillId="2" borderId="1" xfId="0" applyNumberFormat="1" applyFont="1" applyFill="1" applyBorder="1" applyAlignment="1"/>
    <xf numFmtId="0" fontId="0" fillId="0" borderId="1" xfId="0" applyNumberFormat="1" applyFont="1" applyFill="1" applyBorder="1" applyAlignment="1"/>
    <xf numFmtId="0" fontId="0" fillId="0" borderId="0" xfId="0" applyAlignment="1"/>
    <xf numFmtId="0" fontId="0" fillId="0" borderId="0" xfId="0" applyFill="1" applyAlignment="1"/>
    <xf numFmtId="0" fontId="0" fillId="0" borderId="2" xfId="0" applyNumberFormat="1" applyFont="1" applyFill="1" applyBorder="1" applyAlignment="1">
      <alignment vertical="center"/>
    </xf>
    <xf numFmtId="0" fontId="2" fillId="0" borderId="0" xfId="0" applyFont="1" applyAlignment="1">
      <alignment vertical="top" wrapText="1"/>
    </xf>
    <xf numFmtId="0" fontId="0" fillId="3" borderId="1" xfId="0" applyNumberFormat="1" applyFont="1" applyFill="1" applyBorder="1" applyAlignment="1"/>
    <xf numFmtId="0" fontId="0" fillId="3" borderId="1" xfId="0" applyNumberFormat="1" applyFont="1" applyFill="1" applyBorder="1" applyAlignment="1">
      <alignment vertical="center"/>
    </xf>
    <xf numFmtId="0" fontId="0" fillId="3" borderId="0" xfId="0" applyFill="1" applyAlignment="1"/>
    <xf numFmtId="0" fontId="1" fillId="4" borderId="2" xfId="0" applyNumberFormat="1" applyFont="1" applyFill="1" applyBorder="1" applyAlignment="1">
      <alignment horizontal="center" vertical="center"/>
    </xf>
    <xf numFmtId="0" fontId="1" fillId="3" borderId="1" xfId="0" applyNumberFormat="1" applyFont="1" applyFill="1" applyBorder="1" applyAlignment="1">
      <alignment horizontal="center" vertical="center"/>
    </xf>
    <xf numFmtId="0" fontId="2" fillId="3" borderId="1" xfId="0" applyNumberFormat="1" applyFont="1" applyFill="1" applyBorder="1" applyAlignment="1"/>
    <xf numFmtId="0" fontId="0" fillId="0" borderId="2" xfId="0" applyNumberFormat="1" applyFont="1" applyFill="1" applyBorder="1" applyAlignment="1" applyProtection="1">
      <alignment horizontal="center" vertical="center"/>
      <protection locked="0"/>
    </xf>
    <xf numFmtId="0" fontId="0" fillId="0" borderId="2" xfId="0" applyNumberFormat="1" applyFont="1" applyFill="1" applyBorder="1" applyAlignment="1" applyProtection="1">
      <alignment vertical="center"/>
      <protection locked="0"/>
    </xf>
    <xf numFmtId="0" fontId="0" fillId="0" borderId="2" xfId="0" applyNumberFormat="1" applyFont="1" applyFill="1" applyBorder="1" applyAlignment="1" applyProtection="1">
      <alignment vertical="center" wrapText="1"/>
      <protection locked="0"/>
    </xf>
    <xf numFmtId="0" fontId="2" fillId="6" borderId="2" xfId="0" applyFont="1" applyFill="1" applyBorder="1" applyAlignment="1">
      <alignment horizontal="left" vertical="center" wrapText="1"/>
    </xf>
    <xf numFmtId="0" fontId="5" fillId="3" borderId="1" xfId="0" applyFont="1" applyFill="1" applyBorder="1" applyAlignment="1">
      <alignment horizontal="left"/>
    </xf>
    <xf numFmtId="0" fontId="3" fillId="3" borderId="1" xfId="0" applyFont="1" applyFill="1" applyBorder="1" applyAlignment="1">
      <alignment horizontal="left"/>
    </xf>
    <xf numFmtId="0" fontId="4" fillId="5" borderId="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6"/>
  <sheetViews>
    <sheetView zoomScaleNormal="100" zoomScaleSheetLayoutView="100" workbookViewId="0"/>
  </sheetViews>
  <sheetFormatPr defaultRowHeight="14.5" x14ac:dyDescent="0.35"/>
  <cols>
    <col min="1" max="1" width="9" style="1" customWidth="1"/>
    <col min="2" max="2" width="61.26953125" customWidth="1"/>
    <col min="3" max="3" width="9.1796875" customWidth="1"/>
  </cols>
  <sheetData>
    <row r="1" spans="1:3" x14ac:dyDescent="0.35">
      <c r="A1" s="3" t="s">
        <v>0</v>
      </c>
      <c r="B1" s="3" t="s">
        <v>1</v>
      </c>
      <c r="C1" s="3" t="s">
        <v>2</v>
      </c>
    </row>
    <row r="2" spans="1:3" s="2" customFormat="1" x14ac:dyDescent="0.35">
      <c r="A2" s="4" t="s">
        <v>3</v>
      </c>
      <c r="B2" s="4" t="s">
        <v>4</v>
      </c>
      <c r="C2" s="4" t="s">
        <v>5</v>
      </c>
    </row>
    <row r="3" spans="1:3" x14ac:dyDescent="0.35">
      <c r="A3" s="4" t="s">
        <v>6</v>
      </c>
      <c r="B3" s="4" t="s">
        <v>7</v>
      </c>
      <c r="C3" s="4" t="s">
        <v>5</v>
      </c>
    </row>
    <row r="4" spans="1:3" x14ac:dyDescent="0.35">
      <c r="A4" s="4" t="s">
        <v>8</v>
      </c>
      <c r="B4" s="4" t="s">
        <v>9</v>
      </c>
      <c r="C4" s="4" t="s">
        <v>5</v>
      </c>
    </row>
    <row r="5" spans="1:3" x14ac:dyDescent="0.35">
      <c r="A5" s="4" t="s">
        <v>10</v>
      </c>
      <c r="B5" s="4" t="s">
        <v>11</v>
      </c>
      <c r="C5" s="4" t="s">
        <v>12</v>
      </c>
    </row>
    <row r="6" spans="1:3" x14ac:dyDescent="0.35">
      <c r="A6" s="4" t="s">
        <v>13</v>
      </c>
      <c r="B6" s="4" t="s">
        <v>14</v>
      </c>
      <c r="C6" s="4" t="s">
        <v>5</v>
      </c>
    </row>
    <row r="7" spans="1:3" x14ac:dyDescent="0.35">
      <c r="A7" s="4" t="s">
        <v>15</v>
      </c>
      <c r="B7" s="4" t="s">
        <v>16</v>
      </c>
      <c r="C7" s="4" t="s">
        <v>5</v>
      </c>
    </row>
    <row r="8" spans="1:3" x14ac:dyDescent="0.35">
      <c r="A8" s="4" t="s">
        <v>17</v>
      </c>
      <c r="B8" s="4" t="s">
        <v>18</v>
      </c>
      <c r="C8" s="4" t="s">
        <v>5</v>
      </c>
    </row>
    <row r="9" spans="1:3" x14ac:dyDescent="0.35">
      <c r="A9" s="4" t="s">
        <v>19</v>
      </c>
      <c r="B9" s="4" t="s">
        <v>20</v>
      </c>
      <c r="C9" s="4" t="s">
        <v>12</v>
      </c>
    </row>
    <row r="10" spans="1:3" x14ac:dyDescent="0.35">
      <c r="A10" s="4" t="s">
        <v>21</v>
      </c>
      <c r="B10" s="4" t="s">
        <v>22</v>
      </c>
      <c r="C10" s="4" t="s">
        <v>5</v>
      </c>
    </row>
    <row r="11" spans="1:3" x14ac:dyDescent="0.35">
      <c r="A11" s="4" t="s">
        <v>23</v>
      </c>
      <c r="B11" s="4" t="s">
        <v>24</v>
      </c>
      <c r="C11" s="4" t="s">
        <v>12</v>
      </c>
    </row>
    <row r="12" spans="1:3" x14ac:dyDescent="0.35">
      <c r="A12" s="4" t="s">
        <v>25</v>
      </c>
      <c r="B12" s="4" t="s">
        <v>26</v>
      </c>
      <c r="C12" s="4" t="s">
        <v>5</v>
      </c>
    </row>
    <row r="13" spans="1:3" x14ac:dyDescent="0.35">
      <c r="A13" s="4" t="s">
        <v>27</v>
      </c>
      <c r="B13" s="4" t="s">
        <v>28</v>
      </c>
      <c r="C13" s="4" t="s">
        <v>5</v>
      </c>
    </row>
    <row r="14" spans="1:3" x14ac:dyDescent="0.35">
      <c r="A14" s="4" t="s">
        <v>29</v>
      </c>
      <c r="B14" s="4" t="s">
        <v>30</v>
      </c>
      <c r="C14" s="4" t="s">
        <v>5</v>
      </c>
    </row>
    <row r="15" spans="1:3" x14ac:dyDescent="0.35">
      <c r="A15" s="4" t="s">
        <v>31</v>
      </c>
      <c r="B15" s="4" t="s">
        <v>32</v>
      </c>
      <c r="C15" s="4" t="s">
        <v>5</v>
      </c>
    </row>
    <row r="16" spans="1:3" x14ac:dyDescent="0.35">
      <c r="A16" s="4" t="s">
        <v>33</v>
      </c>
      <c r="B16" s="4" t="s">
        <v>34</v>
      </c>
      <c r="C16" s="4" t="s">
        <v>5</v>
      </c>
    </row>
    <row r="17" spans="1:3" x14ac:dyDescent="0.35">
      <c r="A17" s="4" t="s">
        <v>35</v>
      </c>
      <c r="B17" s="4" t="s">
        <v>36</v>
      </c>
      <c r="C17" s="4" t="s">
        <v>5</v>
      </c>
    </row>
    <row r="18" spans="1:3" x14ac:dyDescent="0.35">
      <c r="A18" s="4" t="s">
        <v>37</v>
      </c>
      <c r="B18" s="4" t="s">
        <v>38</v>
      </c>
      <c r="C18" s="4" t="s">
        <v>12</v>
      </c>
    </row>
    <row r="19" spans="1:3" x14ac:dyDescent="0.35">
      <c r="A19" s="4" t="s">
        <v>39</v>
      </c>
      <c r="B19" s="4" t="s">
        <v>40</v>
      </c>
      <c r="C19" s="4" t="s">
        <v>5</v>
      </c>
    </row>
    <row r="20" spans="1:3" x14ac:dyDescent="0.35">
      <c r="A20" s="4" t="s">
        <v>41</v>
      </c>
      <c r="B20" s="4" t="s">
        <v>42</v>
      </c>
      <c r="C20" s="4" t="s">
        <v>5</v>
      </c>
    </row>
    <row r="21" spans="1:3" x14ac:dyDescent="0.35">
      <c r="A21" s="4" t="s">
        <v>43</v>
      </c>
      <c r="B21" s="4" t="s">
        <v>44</v>
      </c>
      <c r="C21" s="4" t="s">
        <v>5</v>
      </c>
    </row>
    <row r="22" spans="1:3" x14ac:dyDescent="0.35">
      <c r="A22" s="4" t="s">
        <v>45</v>
      </c>
      <c r="B22" s="4" t="s">
        <v>46</v>
      </c>
      <c r="C22" s="4" t="s">
        <v>5</v>
      </c>
    </row>
    <row r="23" spans="1:3" x14ac:dyDescent="0.35">
      <c r="A23" s="4" t="s">
        <v>47</v>
      </c>
      <c r="B23" s="4" t="s">
        <v>48</v>
      </c>
      <c r="C23" s="4" t="s">
        <v>5</v>
      </c>
    </row>
    <row r="24" spans="1:3" x14ac:dyDescent="0.35">
      <c r="A24" s="4" t="s">
        <v>49</v>
      </c>
      <c r="B24" s="4" t="s">
        <v>50</v>
      </c>
      <c r="C24" s="4" t="s">
        <v>5</v>
      </c>
    </row>
    <row r="25" spans="1:3" x14ac:dyDescent="0.35">
      <c r="A25" s="4" t="s">
        <v>51</v>
      </c>
      <c r="B25" s="4" t="s">
        <v>52</v>
      </c>
      <c r="C25" s="4" t="s">
        <v>12</v>
      </c>
    </row>
    <row r="26" spans="1:3" x14ac:dyDescent="0.35">
      <c r="A26" s="4" t="s">
        <v>53</v>
      </c>
      <c r="B26" s="4" t="s">
        <v>54</v>
      </c>
      <c r="C26" s="4" t="s">
        <v>5</v>
      </c>
    </row>
    <row r="27" spans="1:3" x14ac:dyDescent="0.35">
      <c r="A27" s="4" t="s">
        <v>55</v>
      </c>
      <c r="B27" s="4" t="s">
        <v>56</v>
      </c>
      <c r="C27" s="4" t="s">
        <v>5</v>
      </c>
    </row>
    <row r="28" spans="1:3" x14ac:dyDescent="0.35">
      <c r="A28" s="4" t="s">
        <v>57</v>
      </c>
      <c r="B28" s="4" t="s">
        <v>58</v>
      </c>
      <c r="C28" s="4" t="s">
        <v>5</v>
      </c>
    </row>
    <row r="29" spans="1:3" x14ac:dyDescent="0.35">
      <c r="A29" s="4" t="s">
        <v>59</v>
      </c>
      <c r="B29" s="4" t="s">
        <v>60</v>
      </c>
      <c r="C29" s="4" t="s">
        <v>5</v>
      </c>
    </row>
    <row r="30" spans="1:3" x14ac:dyDescent="0.35">
      <c r="A30" s="4" t="s">
        <v>61</v>
      </c>
      <c r="B30" s="4" t="s">
        <v>62</v>
      </c>
      <c r="C30" s="4" t="s">
        <v>12</v>
      </c>
    </row>
    <row r="31" spans="1:3" x14ac:dyDescent="0.35">
      <c r="A31" s="4" t="s">
        <v>63</v>
      </c>
      <c r="B31" s="4" t="s">
        <v>64</v>
      </c>
      <c r="C31" s="4" t="s">
        <v>5</v>
      </c>
    </row>
    <row r="32" spans="1:3" x14ac:dyDescent="0.35">
      <c r="A32" s="4" t="s">
        <v>65</v>
      </c>
      <c r="B32" s="4" t="s">
        <v>66</v>
      </c>
      <c r="C32" s="4" t="s">
        <v>5</v>
      </c>
    </row>
    <row r="33" spans="1:3" x14ac:dyDescent="0.35">
      <c r="A33" s="4" t="s">
        <v>67</v>
      </c>
      <c r="B33" s="4" t="s">
        <v>68</v>
      </c>
      <c r="C33" s="4" t="s">
        <v>5</v>
      </c>
    </row>
    <row r="34" spans="1:3" x14ac:dyDescent="0.35">
      <c r="A34" s="4" t="s">
        <v>69</v>
      </c>
      <c r="B34" s="4" t="s">
        <v>70</v>
      </c>
      <c r="C34" s="4" t="s">
        <v>5</v>
      </c>
    </row>
    <row r="35" spans="1:3" x14ac:dyDescent="0.35">
      <c r="A35" s="4" t="s">
        <v>71</v>
      </c>
      <c r="B35" s="4" t="s">
        <v>72</v>
      </c>
      <c r="C35" s="4" t="s">
        <v>5</v>
      </c>
    </row>
    <row r="36" spans="1:3" x14ac:dyDescent="0.35">
      <c r="A3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D81"/>
  <sheetViews>
    <sheetView topLeftCell="A3" zoomScaleNormal="100" zoomScaleSheetLayoutView="100" workbookViewId="0">
      <selection activeCell="B3" sqref="B3:B80"/>
    </sheetView>
  </sheetViews>
  <sheetFormatPr defaultRowHeight="14.5" x14ac:dyDescent="0.35"/>
  <cols>
    <col min="1" max="1" width="11.7265625" customWidth="1"/>
    <col min="2" max="2" width="9" style="1" customWidth="1"/>
    <col min="3" max="3" width="7" customWidth="1"/>
    <col min="4" max="4" width="11.54296875" customWidth="1"/>
  </cols>
  <sheetData>
    <row r="1" spans="1:4" x14ac:dyDescent="0.35">
      <c r="A1" s="3" t="s">
        <v>73</v>
      </c>
      <c r="B1" s="3" t="s">
        <v>0</v>
      </c>
      <c r="C1" s="3" t="s">
        <v>74</v>
      </c>
      <c r="D1" s="3" t="s">
        <v>75</v>
      </c>
    </row>
    <row r="2" spans="1:4" hidden="1" x14ac:dyDescent="0.35">
      <c r="A2" s="4" t="s">
        <v>76</v>
      </c>
      <c r="B2" s="4" t="s">
        <v>3</v>
      </c>
      <c r="C2" s="4" t="s">
        <v>77</v>
      </c>
      <c r="D2" s="4" t="s">
        <v>78</v>
      </c>
    </row>
    <row r="3" spans="1:4" x14ac:dyDescent="0.35">
      <c r="A3" s="4" t="s">
        <v>79</v>
      </c>
      <c r="B3" s="4" t="s">
        <v>3</v>
      </c>
      <c r="C3" s="4" t="s">
        <v>80</v>
      </c>
      <c r="D3" s="4" t="s">
        <v>81</v>
      </c>
    </row>
    <row r="4" spans="1:4" hidden="1" x14ac:dyDescent="0.35">
      <c r="A4" s="4" t="s">
        <v>82</v>
      </c>
      <c r="B4" s="4" t="s">
        <v>3</v>
      </c>
      <c r="C4" s="4" t="s">
        <v>83</v>
      </c>
      <c r="D4" s="4" t="s">
        <v>84</v>
      </c>
    </row>
    <row r="5" spans="1:4" hidden="1" x14ac:dyDescent="0.35">
      <c r="A5" s="4" t="s">
        <v>85</v>
      </c>
      <c r="B5" s="4" t="s">
        <v>3</v>
      </c>
      <c r="C5" s="4" t="s">
        <v>86</v>
      </c>
      <c r="D5" s="4" t="s">
        <v>87</v>
      </c>
    </row>
    <row r="6" spans="1:4" hidden="1" x14ac:dyDescent="0.35">
      <c r="A6" s="4" t="s">
        <v>88</v>
      </c>
      <c r="B6" s="4" t="s">
        <v>3</v>
      </c>
      <c r="C6" s="4" t="s">
        <v>89</v>
      </c>
      <c r="D6" s="4" t="s">
        <v>90</v>
      </c>
    </row>
    <row r="7" spans="1:4" hidden="1" x14ac:dyDescent="0.35">
      <c r="A7" s="4" t="s">
        <v>91</v>
      </c>
      <c r="B7" s="4" t="s">
        <v>6</v>
      </c>
      <c r="C7" s="4" t="s">
        <v>77</v>
      </c>
      <c r="D7" s="4" t="s">
        <v>78</v>
      </c>
    </row>
    <row r="8" spans="1:4" x14ac:dyDescent="0.35">
      <c r="A8" s="4" t="s">
        <v>92</v>
      </c>
      <c r="B8" s="4" t="s">
        <v>6</v>
      </c>
      <c r="C8" s="4" t="s">
        <v>80</v>
      </c>
      <c r="D8" s="4" t="s">
        <v>81</v>
      </c>
    </row>
    <row r="9" spans="1:4" hidden="1" x14ac:dyDescent="0.35">
      <c r="A9" s="4" t="s">
        <v>93</v>
      </c>
      <c r="B9" s="4" t="s">
        <v>6</v>
      </c>
      <c r="C9" s="4" t="s">
        <v>83</v>
      </c>
      <c r="D9" s="4" t="s">
        <v>84</v>
      </c>
    </row>
    <row r="10" spans="1:4" hidden="1" x14ac:dyDescent="0.35">
      <c r="A10" s="4" t="s">
        <v>94</v>
      </c>
      <c r="B10" s="4" t="s">
        <v>6</v>
      </c>
      <c r="C10" s="4" t="s">
        <v>89</v>
      </c>
      <c r="D10" s="4" t="s">
        <v>90</v>
      </c>
    </row>
    <row r="11" spans="1:4" hidden="1" x14ac:dyDescent="0.35">
      <c r="A11" s="4" t="s">
        <v>95</v>
      </c>
      <c r="B11" s="4" t="s">
        <v>8</v>
      </c>
      <c r="C11" s="4" t="s">
        <v>77</v>
      </c>
      <c r="D11" s="4" t="s">
        <v>78</v>
      </c>
    </row>
    <row r="12" spans="1:4" x14ac:dyDescent="0.35">
      <c r="A12" s="4" t="s">
        <v>96</v>
      </c>
      <c r="B12" s="4" t="s">
        <v>8</v>
      </c>
      <c r="C12" s="4" t="s">
        <v>80</v>
      </c>
      <c r="D12" s="4" t="s">
        <v>81</v>
      </c>
    </row>
    <row r="13" spans="1:4" hidden="1" x14ac:dyDescent="0.35">
      <c r="A13" s="4" t="s">
        <v>97</v>
      </c>
      <c r="B13" s="4" t="s">
        <v>8</v>
      </c>
      <c r="C13" s="4" t="s">
        <v>83</v>
      </c>
      <c r="D13" s="4" t="s">
        <v>84</v>
      </c>
    </row>
    <row r="14" spans="1:4" hidden="1" x14ac:dyDescent="0.35">
      <c r="A14" s="4" t="s">
        <v>98</v>
      </c>
      <c r="B14" s="4" t="s">
        <v>8</v>
      </c>
      <c r="C14" s="4" t="s">
        <v>89</v>
      </c>
      <c r="D14" s="4" t="s">
        <v>90</v>
      </c>
    </row>
    <row r="15" spans="1:4" hidden="1" x14ac:dyDescent="0.35">
      <c r="A15" s="4" t="s">
        <v>99</v>
      </c>
      <c r="B15" s="4" t="s">
        <v>10</v>
      </c>
      <c r="C15" s="4" t="s">
        <v>83</v>
      </c>
      <c r="D15" s="4" t="s">
        <v>84</v>
      </c>
    </row>
    <row r="16" spans="1:4" hidden="1" x14ac:dyDescent="0.35">
      <c r="A16" s="4" t="s">
        <v>100</v>
      </c>
      <c r="B16" s="4" t="s">
        <v>13</v>
      </c>
      <c r="C16" s="4" t="s">
        <v>83</v>
      </c>
      <c r="D16" s="4" t="s">
        <v>84</v>
      </c>
    </row>
    <row r="17" spans="1:4" hidden="1" x14ac:dyDescent="0.35">
      <c r="A17" s="4" t="s">
        <v>101</v>
      </c>
      <c r="B17" s="4" t="s">
        <v>15</v>
      </c>
      <c r="C17" s="4" t="s">
        <v>86</v>
      </c>
      <c r="D17" s="4" t="s">
        <v>87</v>
      </c>
    </row>
    <row r="18" spans="1:4" hidden="1" x14ac:dyDescent="0.35">
      <c r="A18" s="4" t="s">
        <v>102</v>
      </c>
      <c r="B18" s="4" t="s">
        <v>17</v>
      </c>
      <c r="C18" s="4" t="s">
        <v>77</v>
      </c>
      <c r="D18" s="4" t="s">
        <v>78</v>
      </c>
    </row>
    <row r="19" spans="1:4" hidden="1" x14ac:dyDescent="0.35">
      <c r="A19" s="4" t="s">
        <v>103</v>
      </c>
      <c r="B19" s="4" t="s">
        <v>19</v>
      </c>
      <c r="C19" s="4" t="s">
        <v>77</v>
      </c>
      <c r="D19" s="4" t="s">
        <v>78</v>
      </c>
    </row>
    <row r="20" spans="1:4" x14ac:dyDescent="0.35">
      <c r="A20" s="4" t="s">
        <v>104</v>
      </c>
      <c r="B20" s="4" t="s">
        <v>19</v>
      </c>
      <c r="C20" s="4" t="s">
        <v>80</v>
      </c>
      <c r="D20" s="4" t="s">
        <v>81</v>
      </c>
    </row>
    <row r="21" spans="1:4" hidden="1" x14ac:dyDescent="0.35">
      <c r="A21" s="4" t="s">
        <v>105</v>
      </c>
      <c r="B21" s="4" t="s">
        <v>19</v>
      </c>
      <c r="C21" s="4" t="s">
        <v>83</v>
      </c>
      <c r="D21" s="4" t="s">
        <v>84</v>
      </c>
    </row>
    <row r="22" spans="1:4" hidden="1" x14ac:dyDescent="0.35">
      <c r="A22" s="4" t="s">
        <v>106</v>
      </c>
      <c r="B22" s="4" t="s">
        <v>19</v>
      </c>
      <c r="C22" s="4" t="s">
        <v>89</v>
      </c>
      <c r="D22" s="4" t="s">
        <v>90</v>
      </c>
    </row>
    <row r="23" spans="1:4" hidden="1" x14ac:dyDescent="0.35">
      <c r="A23" s="4" t="s">
        <v>107</v>
      </c>
      <c r="B23" s="4" t="s">
        <v>21</v>
      </c>
      <c r="C23" s="4" t="s">
        <v>77</v>
      </c>
      <c r="D23" s="4" t="s">
        <v>78</v>
      </c>
    </row>
    <row r="24" spans="1:4" x14ac:dyDescent="0.35">
      <c r="A24" s="4" t="s">
        <v>108</v>
      </c>
      <c r="B24" s="4" t="s">
        <v>21</v>
      </c>
      <c r="C24" s="4" t="s">
        <v>80</v>
      </c>
      <c r="D24" s="4" t="s">
        <v>81</v>
      </c>
    </row>
    <row r="25" spans="1:4" hidden="1" x14ac:dyDescent="0.35">
      <c r="A25" s="4" t="s">
        <v>109</v>
      </c>
      <c r="B25" s="4" t="s">
        <v>21</v>
      </c>
      <c r="C25" s="4" t="s">
        <v>89</v>
      </c>
      <c r="D25" s="4" t="s">
        <v>90</v>
      </c>
    </row>
    <row r="26" spans="1:4" hidden="1" x14ac:dyDescent="0.35">
      <c r="A26" s="4" t="s">
        <v>110</v>
      </c>
      <c r="B26" s="4" t="s">
        <v>23</v>
      </c>
      <c r="C26" s="4" t="s">
        <v>83</v>
      </c>
      <c r="D26" s="4" t="s">
        <v>84</v>
      </c>
    </row>
    <row r="27" spans="1:4" hidden="1" x14ac:dyDescent="0.35">
      <c r="A27" s="4" t="s">
        <v>111</v>
      </c>
      <c r="B27" s="4" t="s">
        <v>25</v>
      </c>
      <c r="C27" s="4" t="s">
        <v>83</v>
      </c>
      <c r="D27" s="4" t="s">
        <v>84</v>
      </c>
    </row>
    <row r="28" spans="1:4" hidden="1" x14ac:dyDescent="0.35">
      <c r="A28" s="4" t="s">
        <v>112</v>
      </c>
      <c r="B28" s="4" t="s">
        <v>27</v>
      </c>
      <c r="C28" s="4" t="s">
        <v>77</v>
      </c>
      <c r="D28" s="4" t="s">
        <v>78</v>
      </c>
    </row>
    <row r="29" spans="1:4" x14ac:dyDescent="0.35">
      <c r="A29" s="4" t="s">
        <v>113</v>
      </c>
      <c r="B29" s="4" t="s">
        <v>27</v>
      </c>
      <c r="C29" s="4" t="s">
        <v>80</v>
      </c>
      <c r="D29" s="4" t="s">
        <v>81</v>
      </c>
    </row>
    <row r="30" spans="1:4" hidden="1" x14ac:dyDescent="0.35">
      <c r="A30" s="4" t="s">
        <v>114</v>
      </c>
      <c r="B30" s="4" t="s">
        <v>29</v>
      </c>
      <c r="C30" s="4" t="s">
        <v>86</v>
      </c>
      <c r="D30" s="4" t="s">
        <v>87</v>
      </c>
    </row>
    <row r="31" spans="1:4" hidden="1" x14ac:dyDescent="0.35">
      <c r="A31" s="4" t="s">
        <v>115</v>
      </c>
      <c r="B31" s="4" t="s">
        <v>31</v>
      </c>
      <c r="C31" s="4" t="s">
        <v>77</v>
      </c>
      <c r="D31" s="4" t="s">
        <v>78</v>
      </c>
    </row>
    <row r="32" spans="1:4" x14ac:dyDescent="0.35">
      <c r="A32" s="4" t="s">
        <v>116</v>
      </c>
      <c r="B32" s="4" t="s">
        <v>31</v>
      </c>
      <c r="C32" s="4" t="s">
        <v>80</v>
      </c>
      <c r="D32" s="4" t="s">
        <v>81</v>
      </c>
    </row>
    <row r="33" spans="1:4" hidden="1" x14ac:dyDescent="0.35">
      <c r="A33" s="4" t="s">
        <v>117</v>
      </c>
      <c r="B33" s="4" t="s">
        <v>33</v>
      </c>
      <c r="C33" s="4" t="s">
        <v>77</v>
      </c>
      <c r="D33" s="4" t="s">
        <v>78</v>
      </c>
    </row>
    <row r="34" spans="1:4" x14ac:dyDescent="0.35">
      <c r="A34" s="4" t="s">
        <v>118</v>
      </c>
      <c r="B34" s="4" t="s">
        <v>33</v>
      </c>
      <c r="C34" s="4" t="s">
        <v>80</v>
      </c>
      <c r="D34" s="4" t="s">
        <v>81</v>
      </c>
    </row>
    <row r="35" spans="1:4" hidden="1" x14ac:dyDescent="0.35">
      <c r="A35" s="4" t="s">
        <v>119</v>
      </c>
      <c r="B35" s="4" t="s">
        <v>33</v>
      </c>
      <c r="C35" s="4" t="s">
        <v>83</v>
      </c>
      <c r="D35" s="4" t="s">
        <v>84</v>
      </c>
    </row>
    <row r="36" spans="1:4" hidden="1" x14ac:dyDescent="0.35">
      <c r="A36" s="4" t="s">
        <v>120</v>
      </c>
      <c r="B36" s="4" t="s">
        <v>33</v>
      </c>
      <c r="C36" s="4" t="s">
        <v>86</v>
      </c>
      <c r="D36" s="4" t="s">
        <v>87</v>
      </c>
    </row>
    <row r="37" spans="1:4" hidden="1" x14ac:dyDescent="0.35">
      <c r="A37" s="4" t="s">
        <v>121</v>
      </c>
      <c r="B37" s="4" t="s">
        <v>33</v>
      </c>
      <c r="C37" s="4" t="s">
        <v>89</v>
      </c>
      <c r="D37" s="4" t="s">
        <v>90</v>
      </c>
    </row>
    <row r="38" spans="1:4" hidden="1" x14ac:dyDescent="0.35">
      <c r="A38" s="4" t="s">
        <v>122</v>
      </c>
      <c r="B38" s="4" t="s">
        <v>35</v>
      </c>
      <c r="C38" s="4" t="s">
        <v>77</v>
      </c>
      <c r="D38" s="4" t="s">
        <v>78</v>
      </c>
    </row>
    <row r="39" spans="1:4" x14ac:dyDescent="0.35">
      <c r="A39" s="4" t="s">
        <v>123</v>
      </c>
      <c r="B39" s="4" t="s">
        <v>35</v>
      </c>
      <c r="C39" s="4" t="s">
        <v>80</v>
      </c>
      <c r="D39" s="4" t="s">
        <v>81</v>
      </c>
    </row>
    <row r="40" spans="1:4" hidden="1" x14ac:dyDescent="0.35">
      <c r="A40" s="4" t="s">
        <v>124</v>
      </c>
      <c r="B40" s="4" t="s">
        <v>35</v>
      </c>
      <c r="C40" s="4" t="s">
        <v>83</v>
      </c>
      <c r="D40" s="4" t="s">
        <v>84</v>
      </c>
    </row>
    <row r="41" spans="1:4" hidden="1" x14ac:dyDescent="0.35">
      <c r="A41" s="4" t="s">
        <v>125</v>
      </c>
      <c r="B41" s="4" t="s">
        <v>35</v>
      </c>
      <c r="C41" s="4" t="s">
        <v>86</v>
      </c>
      <c r="D41" s="4" t="s">
        <v>87</v>
      </c>
    </row>
    <row r="42" spans="1:4" hidden="1" x14ac:dyDescent="0.35">
      <c r="A42" s="4" t="s">
        <v>126</v>
      </c>
      <c r="B42" s="4" t="s">
        <v>35</v>
      </c>
      <c r="C42" s="4" t="s">
        <v>89</v>
      </c>
      <c r="D42" s="4" t="s">
        <v>90</v>
      </c>
    </row>
    <row r="43" spans="1:4" hidden="1" x14ac:dyDescent="0.35">
      <c r="A43" s="4" t="s">
        <v>127</v>
      </c>
      <c r="B43" s="4" t="s">
        <v>37</v>
      </c>
      <c r="C43" s="4" t="s">
        <v>77</v>
      </c>
      <c r="D43" s="4" t="s">
        <v>78</v>
      </c>
    </row>
    <row r="44" spans="1:4" x14ac:dyDescent="0.35">
      <c r="A44" s="4" t="s">
        <v>128</v>
      </c>
      <c r="B44" s="4" t="s">
        <v>37</v>
      </c>
      <c r="C44" s="4" t="s">
        <v>80</v>
      </c>
      <c r="D44" s="4" t="s">
        <v>81</v>
      </c>
    </row>
    <row r="45" spans="1:4" x14ac:dyDescent="0.35">
      <c r="A45" s="4" t="s">
        <v>129</v>
      </c>
      <c r="B45" s="4" t="s">
        <v>39</v>
      </c>
      <c r="C45" s="4" t="s">
        <v>80</v>
      </c>
      <c r="D45" s="4" t="s">
        <v>81</v>
      </c>
    </row>
    <row r="46" spans="1:4" hidden="1" x14ac:dyDescent="0.35">
      <c r="A46" s="4" t="s">
        <v>130</v>
      </c>
      <c r="B46" s="4" t="s">
        <v>41</v>
      </c>
      <c r="C46" s="4" t="s">
        <v>83</v>
      </c>
      <c r="D46" s="4" t="s">
        <v>84</v>
      </c>
    </row>
    <row r="47" spans="1:4" hidden="1" x14ac:dyDescent="0.35">
      <c r="A47" s="4" t="s">
        <v>131</v>
      </c>
      <c r="B47" s="4" t="s">
        <v>43</v>
      </c>
      <c r="C47" s="4" t="s">
        <v>77</v>
      </c>
      <c r="D47" s="4" t="s">
        <v>78</v>
      </c>
    </row>
    <row r="48" spans="1:4" x14ac:dyDescent="0.35">
      <c r="A48" s="4" t="s">
        <v>132</v>
      </c>
      <c r="B48" s="4" t="s">
        <v>43</v>
      </c>
      <c r="C48" s="4" t="s">
        <v>80</v>
      </c>
      <c r="D48" s="4" t="s">
        <v>81</v>
      </c>
    </row>
    <row r="49" spans="1:4" hidden="1" x14ac:dyDescent="0.35">
      <c r="A49" s="4" t="s">
        <v>133</v>
      </c>
      <c r="B49" s="4" t="s">
        <v>45</v>
      </c>
      <c r="C49" s="4" t="s">
        <v>77</v>
      </c>
      <c r="D49" s="4" t="s">
        <v>78</v>
      </c>
    </row>
    <row r="50" spans="1:4" x14ac:dyDescent="0.35">
      <c r="A50" s="4" t="s">
        <v>134</v>
      </c>
      <c r="B50" s="4" t="s">
        <v>45</v>
      </c>
      <c r="C50" s="4" t="s">
        <v>80</v>
      </c>
      <c r="D50" s="4" t="s">
        <v>81</v>
      </c>
    </row>
    <row r="51" spans="1:4" hidden="1" x14ac:dyDescent="0.35">
      <c r="A51" s="4" t="s">
        <v>135</v>
      </c>
      <c r="B51" s="4" t="s">
        <v>45</v>
      </c>
      <c r="C51" s="4" t="s">
        <v>86</v>
      </c>
      <c r="D51" s="4" t="s">
        <v>87</v>
      </c>
    </row>
    <row r="52" spans="1:4" hidden="1" x14ac:dyDescent="0.35">
      <c r="A52" s="4" t="s">
        <v>136</v>
      </c>
      <c r="B52" s="4" t="s">
        <v>47</v>
      </c>
      <c r="C52" s="4" t="s">
        <v>77</v>
      </c>
      <c r="D52" s="4" t="s">
        <v>78</v>
      </c>
    </row>
    <row r="53" spans="1:4" x14ac:dyDescent="0.35">
      <c r="A53" s="4" t="s">
        <v>137</v>
      </c>
      <c r="B53" s="4" t="s">
        <v>47</v>
      </c>
      <c r="C53" s="4" t="s">
        <v>80</v>
      </c>
      <c r="D53" s="4" t="s">
        <v>81</v>
      </c>
    </row>
    <row r="54" spans="1:4" hidden="1" x14ac:dyDescent="0.35">
      <c r="A54" s="4" t="s">
        <v>138</v>
      </c>
      <c r="B54" s="4" t="s">
        <v>49</v>
      </c>
      <c r="C54" s="4" t="s">
        <v>77</v>
      </c>
      <c r="D54" s="4" t="s">
        <v>78</v>
      </c>
    </row>
    <row r="55" spans="1:4" x14ac:dyDescent="0.35">
      <c r="A55" s="4" t="s">
        <v>139</v>
      </c>
      <c r="B55" s="4" t="s">
        <v>49</v>
      </c>
      <c r="C55" s="4" t="s">
        <v>80</v>
      </c>
      <c r="D55" s="4" t="s">
        <v>81</v>
      </c>
    </row>
    <row r="56" spans="1:4" hidden="1" x14ac:dyDescent="0.35">
      <c r="A56" s="4" t="s">
        <v>140</v>
      </c>
      <c r="B56" s="4" t="s">
        <v>49</v>
      </c>
      <c r="C56" s="4" t="s">
        <v>83</v>
      </c>
      <c r="D56" s="4" t="s">
        <v>84</v>
      </c>
    </row>
    <row r="57" spans="1:4" hidden="1" x14ac:dyDescent="0.35">
      <c r="A57" s="4" t="s">
        <v>141</v>
      </c>
      <c r="B57" s="4" t="s">
        <v>49</v>
      </c>
      <c r="C57" s="4" t="s">
        <v>86</v>
      </c>
      <c r="D57" s="4" t="s">
        <v>87</v>
      </c>
    </row>
    <row r="58" spans="1:4" hidden="1" x14ac:dyDescent="0.35">
      <c r="A58" s="4" t="s">
        <v>142</v>
      </c>
      <c r="B58" s="4" t="s">
        <v>49</v>
      </c>
      <c r="C58" s="4" t="s">
        <v>89</v>
      </c>
      <c r="D58" s="4" t="s">
        <v>90</v>
      </c>
    </row>
    <row r="59" spans="1:4" hidden="1" x14ac:dyDescent="0.35">
      <c r="A59" s="4" t="s">
        <v>143</v>
      </c>
      <c r="B59" s="4" t="s">
        <v>51</v>
      </c>
      <c r="C59" s="4" t="s">
        <v>86</v>
      </c>
      <c r="D59" s="4" t="s">
        <v>87</v>
      </c>
    </row>
    <row r="60" spans="1:4" hidden="1" x14ac:dyDescent="0.35">
      <c r="A60" s="4" t="s">
        <v>144</v>
      </c>
      <c r="B60" s="4" t="s">
        <v>53</v>
      </c>
      <c r="C60" s="4" t="s">
        <v>86</v>
      </c>
      <c r="D60" s="4" t="s">
        <v>87</v>
      </c>
    </row>
    <row r="61" spans="1:4" hidden="1" x14ac:dyDescent="0.35">
      <c r="A61" s="4" t="s">
        <v>145</v>
      </c>
      <c r="B61" s="4" t="s">
        <v>55</v>
      </c>
      <c r="C61" s="4" t="s">
        <v>77</v>
      </c>
      <c r="D61" s="4" t="s">
        <v>78</v>
      </c>
    </row>
    <row r="62" spans="1:4" x14ac:dyDescent="0.35">
      <c r="A62" s="4" t="s">
        <v>146</v>
      </c>
      <c r="B62" s="4" t="s">
        <v>55</v>
      </c>
      <c r="C62" s="4" t="s">
        <v>80</v>
      </c>
      <c r="D62" s="4" t="s">
        <v>81</v>
      </c>
    </row>
    <row r="63" spans="1:4" hidden="1" x14ac:dyDescent="0.35">
      <c r="A63" s="4" t="s">
        <v>147</v>
      </c>
      <c r="B63" s="4" t="s">
        <v>55</v>
      </c>
      <c r="C63" s="4" t="s">
        <v>86</v>
      </c>
      <c r="D63" s="4" t="s">
        <v>87</v>
      </c>
    </row>
    <row r="64" spans="1:4" hidden="1" x14ac:dyDescent="0.35">
      <c r="A64" s="4" t="s">
        <v>148</v>
      </c>
      <c r="B64" s="4" t="s">
        <v>55</v>
      </c>
      <c r="C64" s="4" t="s">
        <v>89</v>
      </c>
      <c r="D64" s="4" t="s">
        <v>90</v>
      </c>
    </row>
    <row r="65" spans="1:4" hidden="1" x14ac:dyDescent="0.35">
      <c r="A65" s="4" t="s">
        <v>149</v>
      </c>
      <c r="B65" s="4" t="s">
        <v>57</v>
      </c>
      <c r="C65" s="4" t="s">
        <v>77</v>
      </c>
      <c r="D65" s="4" t="s">
        <v>78</v>
      </c>
    </row>
    <row r="66" spans="1:4" x14ac:dyDescent="0.35">
      <c r="A66" s="4" t="s">
        <v>150</v>
      </c>
      <c r="B66" s="4" t="s">
        <v>57</v>
      </c>
      <c r="C66" s="4" t="s">
        <v>80</v>
      </c>
      <c r="D66" s="4" t="s">
        <v>81</v>
      </c>
    </row>
    <row r="67" spans="1:4" hidden="1" x14ac:dyDescent="0.35">
      <c r="A67" s="4" t="s">
        <v>151</v>
      </c>
      <c r="B67" s="4" t="s">
        <v>57</v>
      </c>
      <c r="C67" s="4" t="s">
        <v>86</v>
      </c>
      <c r="D67" s="4" t="s">
        <v>87</v>
      </c>
    </row>
    <row r="68" spans="1:4" hidden="1" x14ac:dyDescent="0.35">
      <c r="A68" s="4" t="s">
        <v>152</v>
      </c>
      <c r="B68" s="4" t="s">
        <v>59</v>
      </c>
      <c r="C68" s="4" t="s">
        <v>77</v>
      </c>
      <c r="D68" s="4" t="s">
        <v>78</v>
      </c>
    </row>
    <row r="69" spans="1:4" hidden="1" x14ac:dyDescent="0.35">
      <c r="A69" s="4" t="s">
        <v>153</v>
      </c>
      <c r="B69" s="4" t="s">
        <v>61</v>
      </c>
      <c r="C69" s="4" t="s">
        <v>77</v>
      </c>
      <c r="D69" s="4" t="s">
        <v>78</v>
      </c>
    </row>
    <row r="70" spans="1:4" x14ac:dyDescent="0.35">
      <c r="A70" s="4" t="s">
        <v>154</v>
      </c>
      <c r="B70" s="4" t="s">
        <v>61</v>
      </c>
      <c r="C70" s="4" t="s">
        <v>80</v>
      </c>
      <c r="D70" s="4" t="s">
        <v>81</v>
      </c>
    </row>
    <row r="71" spans="1:4" hidden="1" x14ac:dyDescent="0.35">
      <c r="A71" s="4" t="s">
        <v>155</v>
      </c>
      <c r="B71" s="4" t="s">
        <v>61</v>
      </c>
      <c r="C71" s="4" t="s">
        <v>83</v>
      </c>
      <c r="D71" s="4" t="s">
        <v>84</v>
      </c>
    </row>
    <row r="72" spans="1:4" hidden="1" x14ac:dyDescent="0.35">
      <c r="A72" s="4" t="s">
        <v>156</v>
      </c>
      <c r="B72" s="4" t="s">
        <v>61</v>
      </c>
      <c r="C72" s="4" t="s">
        <v>86</v>
      </c>
      <c r="D72" s="4" t="s">
        <v>87</v>
      </c>
    </row>
    <row r="73" spans="1:4" hidden="1" x14ac:dyDescent="0.35">
      <c r="A73" s="4" t="s">
        <v>157</v>
      </c>
      <c r="B73" s="4" t="s">
        <v>61</v>
      </c>
      <c r="C73" s="4" t="s">
        <v>89</v>
      </c>
      <c r="D73" s="4" t="s">
        <v>90</v>
      </c>
    </row>
    <row r="74" spans="1:4" hidden="1" x14ac:dyDescent="0.35">
      <c r="A74" s="4" t="s">
        <v>158</v>
      </c>
      <c r="B74" s="4" t="s">
        <v>63</v>
      </c>
      <c r="C74" s="4" t="s">
        <v>77</v>
      </c>
      <c r="D74" s="4" t="s">
        <v>78</v>
      </c>
    </row>
    <row r="75" spans="1:4" x14ac:dyDescent="0.35">
      <c r="A75" s="4" t="s">
        <v>159</v>
      </c>
      <c r="B75" s="4" t="s">
        <v>63</v>
      </c>
      <c r="C75" s="4" t="s">
        <v>80</v>
      </c>
      <c r="D75" s="4" t="s">
        <v>81</v>
      </c>
    </row>
    <row r="76" spans="1:4" x14ac:dyDescent="0.35">
      <c r="A76" s="4" t="s">
        <v>160</v>
      </c>
      <c r="B76" s="4" t="s">
        <v>65</v>
      </c>
      <c r="C76" s="4" t="s">
        <v>80</v>
      </c>
      <c r="D76" s="4" t="s">
        <v>81</v>
      </c>
    </row>
    <row r="77" spans="1:4" hidden="1" x14ac:dyDescent="0.35">
      <c r="A77" s="4" t="s">
        <v>161</v>
      </c>
      <c r="B77" s="4" t="s">
        <v>65</v>
      </c>
      <c r="C77" s="4" t="s">
        <v>83</v>
      </c>
      <c r="D77" s="4" t="s">
        <v>84</v>
      </c>
    </row>
    <row r="78" spans="1:4" x14ac:dyDescent="0.35">
      <c r="A78" s="4" t="s">
        <v>162</v>
      </c>
      <c r="B78" s="4" t="s">
        <v>67</v>
      </c>
      <c r="C78" s="4" t="s">
        <v>80</v>
      </c>
      <c r="D78" s="4" t="s">
        <v>81</v>
      </c>
    </row>
    <row r="79" spans="1:4" hidden="1" x14ac:dyDescent="0.35">
      <c r="A79" s="4" t="s">
        <v>163</v>
      </c>
      <c r="B79" s="4" t="s">
        <v>69</v>
      </c>
      <c r="C79" s="4" t="s">
        <v>77</v>
      </c>
      <c r="D79" s="4" t="s">
        <v>78</v>
      </c>
    </row>
    <row r="80" spans="1:4" x14ac:dyDescent="0.35">
      <c r="A80" s="4" t="s">
        <v>164</v>
      </c>
      <c r="B80" s="4" t="s">
        <v>69</v>
      </c>
      <c r="C80" s="4" t="s">
        <v>80</v>
      </c>
      <c r="D80" s="4" t="s">
        <v>81</v>
      </c>
    </row>
    <row r="81" spans="1:4" hidden="1" x14ac:dyDescent="0.35">
      <c r="A81" s="4" t="s">
        <v>165</v>
      </c>
      <c r="B81" s="4" t="s">
        <v>71</v>
      </c>
      <c r="C81" s="4" t="s">
        <v>89</v>
      </c>
      <c r="D81" s="4" t="s">
        <v>90</v>
      </c>
    </row>
  </sheetData>
  <autoFilter ref="A1:D81" xr:uid="{00000000-0001-0000-0100-000000000000}">
    <filterColumn colId="2">
      <filters>
        <filter val="Lot 2"/>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2"/>
  <sheetViews>
    <sheetView zoomScaleNormal="100" zoomScaleSheetLayoutView="100" workbookViewId="0"/>
  </sheetViews>
  <sheetFormatPr defaultRowHeight="14.5" x14ac:dyDescent="0.35"/>
  <cols>
    <col min="1" max="1" width="8" customWidth="1"/>
    <col min="2" max="2" width="58" customWidth="1"/>
  </cols>
  <sheetData>
    <row r="1" spans="1:2" x14ac:dyDescent="0.35">
      <c r="A1" s="3" t="s">
        <v>166</v>
      </c>
      <c r="B1" s="3" t="s">
        <v>167</v>
      </c>
    </row>
    <row r="2" spans="1:2" x14ac:dyDescent="0.35">
      <c r="A2" s="4" t="s">
        <v>168</v>
      </c>
      <c r="B2" s="4" t="s">
        <v>169</v>
      </c>
    </row>
    <row r="3" spans="1:2" x14ac:dyDescent="0.35">
      <c r="A3" s="4" t="s">
        <v>170</v>
      </c>
      <c r="B3" s="4" t="s">
        <v>171</v>
      </c>
    </row>
    <row r="4" spans="1:2" x14ac:dyDescent="0.35">
      <c r="A4" s="4" t="s">
        <v>172</v>
      </c>
      <c r="B4" s="4" t="s">
        <v>173</v>
      </c>
    </row>
    <row r="5" spans="1:2" x14ac:dyDescent="0.35">
      <c r="A5" s="4" t="s">
        <v>174</v>
      </c>
      <c r="B5" s="4" t="s">
        <v>175</v>
      </c>
    </row>
    <row r="6" spans="1:2" x14ac:dyDescent="0.35">
      <c r="A6" s="4" t="s">
        <v>176</v>
      </c>
      <c r="B6" s="4" t="s">
        <v>177</v>
      </c>
    </row>
    <row r="7" spans="1:2" x14ac:dyDescent="0.35">
      <c r="A7" s="4" t="s">
        <v>178</v>
      </c>
      <c r="B7" s="4" t="s">
        <v>179</v>
      </c>
    </row>
    <row r="8" spans="1:2" x14ac:dyDescent="0.35">
      <c r="A8" s="4" t="s">
        <v>180</v>
      </c>
      <c r="B8" s="4" t="s">
        <v>181</v>
      </c>
    </row>
    <row r="9" spans="1:2" x14ac:dyDescent="0.35">
      <c r="A9" s="4" t="s">
        <v>182</v>
      </c>
      <c r="B9" s="4" t="s">
        <v>183</v>
      </c>
    </row>
    <row r="10" spans="1:2" x14ac:dyDescent="0.35">
      <c r="A10" s="4" t="s">
        <v>184</v>
      </c>
      <c r="B10" s="4" t="s">
        <v>185</v>
      </c>
    </row>
    <row r="11" spans="1:2" x14ac:dyDescent="0.35">
      <c r="A11" s="4" t="s">
        <v>186</v>
      </c>
      <c r="B11" s="4" t="s">
        <v>187</v>
      </c>
    </row>
    <row r="12" spans="1:2" x14ac:dyDescent="0.35">
      <c r="A12" s="4" t="s">
        <v>188</v>
      </c>
      <c r="B12" s="4" t="s">
        <v>189</v>
      </c>
    </row>
    <row r="13" spans="1:2" x14ac:dyDescent="0.35">
      <c r="A13" s="4" t="s">
        <v>190</v>
      </c>
      <c r="B13" s="4" t="s">
        <v>191</v>
      </c>
    </row>
    <row r="14" spans="1:2" x14ac:dyDescent="0.35">
      <c r="A14" s="4" t="s">
        <v>192</v>
      </c>
      <c r="B14" s="4" t="s">
        <v>193</v>
      </c>
    </row>
    <row r="15" spans="1:2" x14ac:dyDescent="0.35">
      <c r="A15" s="4" t="s">
        <v>194</v>
      </c>
      <c r="B15" s="4" t="s">
        <v>195</v>
      </c>
    </row>
    <row r="16" spans="1:2" x14ac:dyDescent="0.35">
      <c r="A16" s="4" t="s">
        <v>196</v>
      </c>
      <c r="B16" s="4" t="s">
        <v>197</v>
      </c>
    </row>
    <row r="17" spans="1:2" x14ac:dyDescent="0.35">
      <c r="A17" s="4" t="s">
        <v>198</v>
      </c>
      <c r="B17" s="4" t="s">
        <v>199</v>
      </c>
    </row>
    <row r="18" spans="1:2" x14ac:dyDescent="0.35">
      <c r="A18" s="4" t="s">
        <v>200</v>
      </c>
      <c r="B18" s="4" t="s">
        <v>201</v>
      </c>
    </row>
    <row r="19" spans="1:2" x14ac:dyDescent="0.35">
      <c r="A19" s="4" t="s">
        <v>202</v>
      </c>
      <c r="B19" s="4" t="s">
        <v>203</v>
      </c>
    </row>
    <row r="20" spans="1:2" x14ac:dyDescent="0.35">
      <c r="A20" s="4" t="s">
        <v>204</v>
      </c>
      <c r="B20" s="4" t="s">
        <v>205</v>
      </c>
    </row>
    <row r="21" spans="1:2" x14ac:dyDescent="0.35">
      <c r="A21" s="4" t="s">
        <v>206</v>
      </c>
      <c r="B21" s="4" t="s">
        <v>207</v>
      </c>
    </row>
    <row r="22" spans="1:2" x14ac:dyDescent="0.35">
      <c r="A22" s="4" t="s">
        <v>208</v>
      </c>
      <c r="B22" s="4" t="s">
        <v>209</v>
      </c>
    </row>
    <row r="23" spans="1:2" x14ac:dyDescent="0.35">
      <c r="A23" s="4" t="s">
        <v>210</v>
      </c>
      <c r="B23" s="4" t="s">
        <v>211</v>
      </c>
    </row>
    <row r="24" spans="1:2" x14ac:dyDescent="0.35">
      <c r="A24" s="4" t="s">
        <v>212</v>
      </c>
      <c r="B24" s="4" t="s">
        <v>213</v>
      </c>
    </row>
    <row r="25" spans="1:2" x14ac:dyDescent="0.35">
      <c r="A25" s="4" t="s">
        <v>214</v>
      </c>
      <c r="B25" s="4" t="s">
        <v>215</v>
      </c>
    </row>
    <row r="26" spans="1:2" x14ac:dyDescent="0.35">
      <c r="A26" s="4" t="s">
        <v>216</v>
      </c>
      <c r="B26" s="4" t="s">
        <v>217</v>
      </c>
    </row>
    <row r="27" spans="1:2" x14ac:dyDescent="0.35">
      <c r="A27" s="4" t="s">
        <v>218</v>
      </c>
      <c r="B27" s="4" t="s">
        <v>219</v>
      </c>
    </row>
    <row r="28" spans="1:2" x14ac:dyDescent="0.35">
      <c r="A28" s="4" t="s">
        <v>220</v>
      </c>
      <c r="B28" s="4" t="s">
        <v>221</v>
      </c>
    </row>
    <row r="29" spans="1:2" x14ac:dyDescent="0.35">
      <c r="A29" s="4" t="s">
        <v>222</v>
      </c>
      <c r="B29" s="4" t="s">
        <v>223</v>
      </c>
    </row>
    <row r="30" spans="1:2" x14ac:dyDescent="0.35">
      <c r="A30" s="4" t="s">
        <v>224</v>
      </c>
      <c r="B30" s="4" t="s">
        <v>225</v>
      </c>
    </row>
    <row r="31" spans="1:2" x14ac:dyDescent="0.35">
      <c r="A31" s="4" t="s">
        <v>226</v>
      </c>
      <c r="B31" s="4" t="s">
        <v>227</v>
      </c>
    </row>
    <row r="32" spans="1:2" x14ac:dyDescent="0.35">
      <c r="A32" s="4" t="s">
        <v>228</v>
      </c>
      <c r="B32" s="4" t="s">
        <v>229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78"/>
  <sheetViews>
    <sheetView zoomScaleNormal="100" zoomScaleSheetLayoutView="100" workbookViewId="0"/>
  </sheetViews>
  <sheetFormatPr defaultRowHeight="14.5" x14ac:dyDescent="0.35"/>
  <cols>
    <col min="1" max="1" width="11.7265625" customWidth="1"/>
    <col min="2" max="2" width="8" customWidth="1"/>
  </cols>
  <sheetData>
    <row r="1" spans="1:2" x14ac:dyDescent="0.35">
      <c r="A1" s="3" t="s">
        <v>73</v>
      </c>
      <c r="B1" s="3" t="s">
        <v>166</v>
      </c>
    </row>
    <row r="2" spans="1:2" x14ac:dyDescent="0.35">
      <c r="A2" s="4" t="s">
        <v>76</v>
      </c>
      <c r="B2" s="4" t="s">
        <v>168</v>
      </c>
    </row>
    <row r="3" spans="1:2" x14ac:dyDescent="0.35">
      <c r="A3" s="4" t="s">
        <v>76</v>
      </c>
      <c r="B3" s="4" t="s">
        <v>170</v>
      </c>
    </row>
    <row r="4" spans="1:2" x14ac:dyDescent="0.35">
      <c r="A4" s="4" t="s">
        <v>76</v>
      </c>
      <c r="B4" s="4" t="s">
        <v>172</v>
      </c>
    </row>
    <row r="5" spans="1:2" x14ac:dyDescent="0.35">
      <c r="A5" s="4" t="s">
        <v>76</v>
      </c>
      <c r="B5" s="4" t="s">
        <v>174</v>
      </c>
    </row>
    <row r="6" spans="1:2" x14ac:dyDescent="0.35">
      <c r="A6" s="4" t="s">
        <v>76</v>
      </c>
      <c r="B6" s="4" t="s">
        <v>176</v>
      </c>
    </row>
    <row r="7" spans="1:2" x14ac:dyDescent="0.35">
      <c r="A7" s="4" t="s">
        <v>76</v>
      </c>
      <c r="B7" s="4" t="s">
        <v>178</v>
      </c>
    </row>
    <row r="8" spans="1:2" x14ac:dyDescent="0.35">
      <c r="A8" s="4" t="s">
        <v>76</v>
      </c>
      <c r="B8" s="4" t="s">
        <v>180</v>
      </c>
    </row>
    <row r="9" spans="1:2" x14ac:dyDescent="0.35">
      <c r="A9" s="4" t="s">
        <v>76</v>
      </c>
      <c r="B9" s="4" t="s">
        <v>182</v>
      </c>
    </row>
    <row r="10" spans="1:2" x14ac:dyDescent="0.35">
      <c r="A10" s="4" t="s">
        <v>76</v>
      </c>
      <c r="B10" s="4" t="s">
        <v>184</v>
      </c>
    </row>
    <row r="11" spans="1:2" x14ac:dyDescent="0.35">
      <c r="A11" s="4" t="s">
        <v>76</v>
      </c>
      <c r="B11" s="4" t="s">
        <v>186</v>
      </c>
    </row>
    <row r="12" spans="1:2" x14ac:dyDescent="0.35">
      <c r="A12" s="4" t="s">
        <v>76</v>
      </c>
      <c r="B12" s="4" t="s">
        <v>188</v>
      </c>
    </row>
    <row r="13" spans="1:2" x14ac:dyDescent="0.35">
      <c r="A13" s="4" t="s">
        <v>76</v>
      </c>
      <c r="B13" s="4" t="s">
        <v>190</v>
      </c>
    </row>
    <row r="14" spans="1:2" x14ac:dyDescent="0.35">
      <c r="A14" s="4" t="s">
        <v>76</v>
      </c>
      <c r="B14" s="4" t="s">
        <v>192</v>
      </c>
    </row>
    <row r="15" spans="1:2" x14ac:dyDescent="0.35">
      <c r="A15" s="4" t="s">
        <v>76</v>
      </c>
      <c r="B15" s="4" t="s">
        <v>194</v>
      </c>
    </row>
    <row r="16" spans="1:2" x14ac:dyDescent="0.35">
      <c r="A16" s="4" t="s">
        <v>76</v>
      </c>
      <c r="B16" s="4" t="s">
        <v>196</v>
      </c>
    </row>
    <row r="17" spans="1:2" x14ac:dyDescent="0.35">
      <c r="A17" s="4" t="s">
        <v>76</v>
      </c>
      <c r="B17" s="4" t="s">
        <v>198</v>
      </c>
    </row>
    <row r="18" spans="1:2" x14ac:dyDescent="0.35">
      <c r="A18" s="4" t="s">
        <v>76</v>
      </c>
      <c r="B18" s="4" t="s">
        <v>200</v>
      </c>
    </row>
    <row r="19" spans="1:2" x14ac:dyDescent="0.35">
      <c r="A19" s="4" t="s">
        <v>76</v>
      </c>
      <c r="B19" s="4" t="s">
        <v>202</v>
      </c>
    </row>
    <row r="20" spans="1:2" x14ac:dyDescent="0.35">
      <c r="A20" s="4" t="s">
        <v>76</v>
      </c>
      <c r="B20" s="4" t="s">
        <v>204</v>
      </c>
    </row>
    <row r="21" spans="1:2" x14ac:dyDescent="0.35">
      <c r="A21" s="4" t="s">
        <v>79</v>
      </c>
      <c r="B21" s="4" t="s">
        <v>168</v>
      </c>
    </row>
    <row r="22" spans="1:2" x14ac:dyDescent="0.35">
      <c r="A22" s="4" t="s">
        <v>79</v>
      </c>
      <c r="B22" s="4" t="s">
        <v>170</v>
      </c>
    </row>
    <row r="23" spans="1:2" x14ac:dyDescent="0.35">
      <c r="A23" s="4" t="s">
        <v>79</v>
      </c>
      <c r="B23" s="4" t="s">
        <v>172</v>
      </c>
    </row>
    <row r="24" spans="1:2" x14ac:dyDescent="0.35">
      <c r="A24" s="4" t="s">
        <v>79</v>
      </c>
      <c r="B24" s="4" t="s">
        <v>174</v>
      </c>
    </row>
    <row r="25" spans="1:2" x14ac:dyDescent="0.35">
      <c r="A25" s="4" t="s">
        <v>82</v>
      </c>
      <c r="B25" s="4" t="s">
        <v>176</v>
      </c>
    </row>
    <row r="26" spans="1:2" x14ac:dyDescent="0.35">
      <c r="A26" s="4" t="s">
        <v>82</v>
      </c>
      <c r="B26" s="4" t="s">
        <v>178</v>
      </c>
    </row>
    <row r="27" spans="1:2" x14ac:dyDescent="0.35">
      <c r="A27" s="4" t="s">
        <v>82</v>
      </c>
      <c r="B27" s="4" t="s">
        <v>180</v>
      </c>
    </row>
    <row r="28" spans="1:2" x14ac:dyDescent="0.35">
      <c r="A28" s="4" t="s">
        <v>82</v>
      </c>
      <c r="B28" s="4" t="s">
        <v>182</v>
      </c>
    </row>
    <row r="29" spans="1:2" x14ac:dyDescent="0.35">
      <c r="A29" s="4" t="s">
        <v>82</v>
      </c>
      <c r="B29" s="4" t="s">
        <v>184</v>
      </c>
    </row>
    <row r="30" spans="1:2" x14ac:dyDescent="0.35">
      <c r="A30" s="4" t="s">
        <v>82</v>
      </c>
      <c r="B30" s="4" t="s">
        <v>186</v>
      </c>
    </row>
    <row r="31" spans="1:2" x14ac:dyDescent="0.35">
      <c r="A31" s="4" t="s">
        <v>82</v>
      </c>
      <c r="B31" s="4" t="s">
        <v>188</v>
      </c>
    </row>
    <row r="32" spans="1:2" x14ac:dyDescent="0.35">
      <c r="A32" s="4" t="s">
        <v>85</v>
      </c>
      <c r="B32" s="4" t="s">
        <v>194</v>
      </c>
    </row>
    <row r="33" spans="1:2" x14ac:dyDescent="0.35">
      <c r="A33" s="4" t="s">
        <v>85</v>
      </c>
      <c r="B33" s="4" t="s">
        <v>196</v>
      </c>
    </row>
    <row r="34" spans="1:2" x14ac:dyDescent="0.35">
      <c r="A34" s="4" t="s">
        <v>85</v>
      </c>
      <c r="B34" s="4" t="s">
        <v>198</v>
      </c>
    </row>
    <row r="35" spans="1:2" x14ac:dyDescent="0.35">
      <c r="A35" s="4" t="s">
        <v>85</v>
      </c>
      <c r="B35" s="4" t="s">
        <v>200</v>
      </c>
    </row>
    <row r="36" spans="1:2" x14ac:dyDescent="0.35">
      <c r="A36" s="4" t="s">
        <v>85</v>
      </c>
      <c r="B36" s="4" t="s">
        <v>202</v>
      </c>
    </row>
    <row r="37" spans="1:2" x14ac:dyDescent="0.35">
      <c r="A37" s="4" t="s">
        <v>88</v>
      </c>
      <c r="B37" s="4" t="s">
        <v>206</v>
      </c>
    </row>
    <row r="38" spans="1:2" x14ac:dyDescent="0.35">
      <c r="A38" s="4" t="s">
        <v>88</v>
      </c>
      <c r="B38" s="4" t="s">
        <v>208</v>
      </c>
    </row>
    <row r="39" spans="1:2" x14ac:dyDescent="0.35">
      <c r="A39" s="4" t="s">
        <v>88</v>
      </c>
      <c r="B39" s="4" t="s">
        <v>210</v>
      </c>
    </row>
    <row r="40" spans="1:2" x14ac:dyDescent="0.35">
      <c r="A40" s="4" t="s">
        <v>88</v>
      </c>
      <c r="B40" s="4" t="s">
        <v>212</v>
      </c>
    </row>
    <row r="41" spans="1:2" x14ac:dyDescent="0.35">
      <c r="A41" s="4" t="s">
        <v>88</v>
      </c>
      <c r="B41" s="4" t="s">
        <v>214</v>
      </c>
    </row>
    <row r="42" spans="1:2" x14ac:dyDescent="0.35">
      <c r="A42" s="4" t="s">
        <v>88</v>
      </c>
      <c r="B42" s="4" t="s">
        <v>216</v>
      </c>
    </row>
    <row r="43" spans="1:2" x14ac:dyDescent="0.35">
      <c r="A43" s="4" t="s">
        <v>88</v>
      </c>
      <c r="B43" s="4" t="s">
        <v>218</v>
      </c>
    </row>
    <row r="44" spans="1:2" x14ac:dyDescent="0.35">
      <c r="A44" s="4" t="s">
        <v>88</v>
      </c>
      <c r="B44" s="4" t="s">
        <v>220</v>
      </c>
    </row>
    <row r="45" spans="1:2" x14ac:dyDescent="0.35">
      <c r="A45" s="4" t="s">
        <v>88</v>
      </c>
      <c r="B45" s="4" t="s">
        <v>222</v>
      </c>
    </row>
    <row r="46" spans="1:2" x14ac:dyDescent="0.35">
      <c r="A46" s="4" t="s">
        <v>88</v>
      </c>
      <c r="B46" s="4" t="s">
        <v>224</v>
      </c>
    </row>
    <row r="47" spans="1:2" x14ac:dyDescent="0.35">
      <c r="A47" s="4" t="s">
        <v>88</v>
      </c>
      <c r="B47" s="4" t="s">
        <v>226</v>
      </c>
    </row>
    <row r="48" spans="1:2" x14ac:dyDescent="0.35">
      <c r="A48" s="4" t="s">
        <v>88</v>
      </c>
      <c r="B48" s="4" t="s">
        <v>228</v>
      </c>
    </row>
    <row r="49" spans="1:2" x14ac:dyDescent="0.35">
      <c r="A49" s="4" t="s">
        <v>91</v>
      </c>
      <c r="B49" s="4" t="s">
        <v>168</v>
      </c>
    </row>
    <row r="50" spans="1:2" x14ac:dyDescent="0.35">
      <c r="A50" s="4" t="s">
        <v>91</v>
      </c>
      <c r="B50" s="4" t="s">
        <v>170</v>
      </c>
    </row>
    <row r="51" spans="1:2" x14ac:dyDescent="0.35">
      <c r="A51" s="4" t="s">
        <v>91</v>
      </c>
      <c r="B51" s="4" t="s">
        <v>172</v>
      </c>
    </row>
    <row r="52" spans="1:2" x14ac:dyDescent="0.35">
      <c r="A52" s="4" t="s">
        <v>91</v>
      </c>
      <c r="B52" s="4" t="s">
        <v>174</v>
      </c>
    </row>
    <row r="53" spans="1:2" x14ac:dyDescent="0.35">
      <c r="A53" s="4" t="s">
        <v>91</v>
      </c>
      <c r="B53" s="4" t="s">
        <v>176</v>
      </c>
    </row>
    <row r="54" spans="1:2" x14ac:dyDescent="0.35">
      <c r="A54" s="4" t="s">
        <v>91</v>
      </c>
      <c r="B54" s="4" t="s">
        <v>178</v>
      </c>
    </row>
    <row r="55" spans="1:2" x14ac:dyDescent="0.35">
      <c r="A55" s="4" t="s">
        <v>91</v>
      </c>
      <c r="B55" s="4" t="s">
        <v>180</v>
      </c>
    </row>
    <row r="56" spans="1:2" x14ac:dyDescent="0.35">
      <c r="A56" s="4" t="s">
        <v>91</v>
      </c>
      <c r="B56" s="4" t="s">
        <v>182</v>
      </c>
    </row>
    <row r="57" spans="1:2" x14ac:dyDescent="0.35">
      <c r="A57" s="4" t="s">
        <v>91</v>
      </c>
      <c r="B57" s="4" t="s">
        <v>184</v>
      </c>
    </row>
    <row r="58" spans="1:2" x14ac:dyDescent="0.35">
      <c r="A58" s="4" t="s">
        <v>91</v>
      </c>
      <c r="B58" s="4" t="s">
        <v>186</v>
      </c>
    </row>
    <row r="59" spans="1:2" x14ac:dyDescent="0.35">
      <c r="A59" s="4" t="s">
        <v>91</v>
      </c>
      <c r="B59" s="4" t="s">
        <v>188</v>
      </c>
    </row>
    <row r="60" spans="1:2" x14ac:dyDescent="0.35">
      <c r="A60" s="4" t="s">
        <v>91</v>
      </c>
      <c r="B60" s="4" t="s">
        <v>190</v>
      </c>
    </row>
    <row r="61" spans="1:2" x14ac:dyDescent="0.35">
      <c r="A61" s="4" t="s">
        <v>91</v>
      </c>
      <c r="B61" s="4" t="s">
        <v>192</v>
      </c>
    </row>
    <row r="62" spans="1:2" x14ac:dyDescent="0.35">
      <c r="A62" s="4" t="s">
        <v>91</v>
      </c>
      <c r="B62" s="4" t="s">
        <v>194</v>
      </c>
    </row>
    <row r="63" spans="1:2" x14ac:dyDescent="0.35">
      <c r="A63" s="4" t="s">
        <v>91</v>
      </c>
      <c r="B63" s="4" t="s">
        <v>196</v>
      </c>
    </row>
    <row r="64" spans="1:2" x14ac:dyDescent="0.35">
      <c r="A64" s="4" t="s">
        <v>91</v>
      </c>
      <c r="B64" s="4" t="s">
        <v>198</v>
      </c>
    </row>
    <row r="65" spans="1:2" x14ac:dyDescent="0.35">
      <c r="A65" s="4" t="s">
        <v>91</v>
      </c>
      <c r="B65" s="4" t="s">
        <v>200</v>
      </c>
    </row>
    <row r="66" spans="1:2" x14ac:dyDescent="0.35">
      <c r="A66" s="4" t="s">
        <v>91</v>
      </c>
      <c r="B66" s="4" t="s">
        <v>202</v>
      </c>
    </row>
    <row r="67" spans="1:2" x14ac:dyDescent="0.35">
      <c r="A67" s="4" t="s">
        <v>91</v>
      </c>
      <c r="B67" s="4" t="s">
        <v>204</v>
      </c>
    </row>
    <row r="68" spans="1:2" x14ac:dyDescent="0.35">
      <c r="A68" s="4" t="s">
        <v>92</v>
      </c>
      <c r="B68" s="4" t="s">
        <v>168</v>
      </c>
    </row>
    <row r="69" spans="1:2" x14ac:dyDescent="0.35">
      <c r="A69" s="4" t="s">
        <v>92</v>
      </c>
      <c r="B69" s="4" t="s">
        <v>170</v>
      </c>
    </row>
    <row r="70" spans="1:2" x14ac:dyDescent="0.35">
      <c r="A70" s="4" t="s">
        <v>92</v>
      </c>
      <c r="B70" s="4" t="s">
        <v>172</v>
      </c>
    </row>
    <row r="71" spans="1:2" x14ac:dyDescent="0.35">
      <c r="A71" s="4" t="s">
        <v>92</v>
      </c>
      <c r="B71" s="4" t="s">
        <v>174</v>
      </c>
    </row>
    <row r="72" spans="1:2" x14ac:dyDescent="0.35">
      <c r="A72" s="4" t="s">
        <v>93</v>
      </c>
      <c r="B72" s="4" t="s">
        <v>176</v>
      </c>
    </row>
    <row r="73" spans="1:2" x14ac:dyDescent="0.35">
      <c r="A73" s="4" t="s">
        <v>93</v>
      </c>
      <c r="B73" s="4" t="s">
        <v>178</v>
      </c>
    </row>
    <row r="74" spans="1:2" x14ac:dyDescent="0.35">
      <c r="A74" s="4" t="s">
        <v>93</v>
      </c>
      <c r="B74" s="4" t="s">
        <v>180</v>
      </c>
    </row>
    <row r="75" spans="1:2" x14ac:dyDescent="0.35">
      <c r="A75" s="4" t="s">
        <v>93</v>
      </c>
      <c r="B75" s="4" t="s">
        <v>182</v>
      </c>
    </row>
    <row r="76" spans="1:2" x14ac:dyDescent="0.35">
      <c r="A76" s="4" t="s">
        <v>93</v>
      </c>
      <c r="B76" s="4" t="s">
        <v>184</v>
      </c>
    </row>
    <row r="77" spans="1:2" x14ac:dyDescent="0.35">
      <c r="A77" s="4" t="s">
        <v>93</v>
      </c>
      <c r="B77" s="4" t="s">
        <v>186</v>
      </c>
    </row>
    <row r="78" spans="1:2" x14ac:dyDescent="0.35">
      <c r="A78" s="4" t="s">
        <v>93</v>
      </c>
      <c r="B78" s="4" t="s">
        <v>188</v>
      </c>
    </row>
    <row r="79" spans="1:2" x14ac:dyDescent="0.35">
      <c r="A79" s="4" t="s">
        <v>94</v>
      </c>
      <c r="B79" s="4" t="s">
        <v>206</v>
      </c>
    </row>
    <row r="80" spans="1:2" x14ac:dyDescent="0.35">
      <c r="A80" s="4" t="s">
        <v>94</v>
      </c>
      <c r="B80" s="4" t="s">
        <v>208</v>
      </c>
    </row>
    <row r="81" spans="1:2" x14ac:dyDescent="0.35">
      <c r="A81" s="4" t="s">
        <v>94</v>
      </c>
      <c r="B81" s="4" t="s">
        <v>210</v>
      </c>
    </row>
    <row r="82" spans="1:2" x14ac:dyDescent="0.35">
      <c r="A82" s="4" t="s">
        <v>94</v>
      </c>
      <c r="B82" s="4" t="s">
        <v>212</v>
      </c>
    </row>
    <row r="83" spans="1:2" x14ac:dyDescent="0.35">
      <c r="A83" s="4" t="s">
        <v>94</v>
      </c>
      <c r="B83" s="4" t="s">
        <v>214</v>
      </c>
    </row>
    <row r="84" spans="1:2" x14ac:dyDescent="0.35">
      <c r="A84" s="4" t="s">
        <v>94</v>
      </c>
      <c r="B84" s="4" t="s">
        <v>216</v>
      </c>
    </row>
    <row r="85" spans="1:2" x14ac:dyDescent="0.35">
      <c r="A85" s="4" t="s">
        <v>94</v>
      </c>
      <c r="B85" s="4" t="s">
        <v>218</v>
      </c>
    </row>
    <row r="86" spans="1:2" x14ac:dyDescent="0.35">
      <c r="A86" s="4" t="s">
        <v>94</v>
      </c>
      <c r="B86" s="4" t="s">
        <v>220</v>
      </c>
    </row>
    <row r="87" spans="1:2" x14ac:dyDescent="0.35">
      <c r="A87" s="4" t="s">
        <v>94</v>
      </c>
      <c r="B87" s="4" t="s">
        <v>222</v>
      </c>
    </row>
    <row r="88" spans="1:2" x14ac:dyDescent="0.35">
      <c r="A88" s="4" t="s">
        <v>94</v>
      </c>
      <c r="B88" s="4" t="s">
        <v>224</v>
      </c>
    </row>
    <row r="89" spans="1:2" x14ac:dyDescent="0.35">
      <c r="A89" s="4" t="s">
        <v>94</v>
      </c>
      <c r="B89" s="4" t="s">
        <v>226</v>
      </c>
    </row>
    <row r="90" spans="1:2" x14ac:dyDescent="0.35">
      <c r="A90" s="4" t="s">
        <v>94</v>
      </c>
      <c r="B90" s="4" t="s">
        <v>228</v>
      </c>
    </row>
    <row r="91" spans="1:2" x14ac:dyDescent="0.35">
      <c r="A91" s="4" t="s">
        <v>95</v>
      </c>
      <c r="B91" s="4" t="s">
        <v>168</v>
      </c>
    </row>
    <row r="92" spans="1:2" x14ac:dyDescent="0.35">
      <c r="A92" s="4" t="s">
        <v>95</v>
      </c>
      <c r="B92" s="4" t="s">
        <v>170</v>
      </c>
    </row>
    <row r="93" spans="1:2" x14ac:dyDescent="0.35">
      <c r="A93" s="4" t="s">
        <v>95</v>
      </c>
      <c r="B93" s="4" t="s">
        <v>172</v>
      </c>
    </row>
    <row r="94" spans="1:2" x14ac:dyDescent="0.35">
      <c r="A94" s="4" t="s">
        <v>95</v>
      </c>
      <c r="B94" s="4" t="s">
        <v>174</v>
      </c>
    </row>
    <row r="95" spans="1:2" x14ac:dyDescent="0.35">
      <c r="A95" s="4" t="s">
        <v>95</v>
      </c>
      <c r="B95" s="4" t="s">
        <v>176</v>
      </c>
    </row>
    <row r="96" spans="1:2" x14ac:dyDescent="0.35">
      <c r="A96" s="4" t="s">
        <v>95</v>
      </c>
      <c r="B96" s="4" t="s">
        <v>178</v>
      </c>
    </row>
    <row r="97" spans="1:2" x14ac:dyDescent="0.35">
      <c r="A97" s="4" t="s">
        <v>95</v>
      </c>
      <c r="B97" s="4" t="s">
        <v>180</v>
      </c>
    </row>
    <row r="98" spans="1:2" x14ac:dyDescent="0.35">
      <c r="A98" s="4" t="s">
        <v>95</v>
      </c>
      <c r="B98" s="4" t="s">
        <v>182</v>
      </c>
    </row>
    <row r="99" spans="1:2" x14ac:dyDescent="0.35">
      <c r="A99" s="4" t="s">
        <v>95</v>
      </c>
      <c r="B99" s="4" t="s">
        <v>184</v>
      </c>
    </row>
    <row r="100" spans="1:2" x14ac:dyDescent="0.35">
      <c r="A100" s="4" t="s">
        <v>95</v>
      </c>
      <c r="B100" s="4" t="s">
        <v>186</v>
      </c>
    </row>
    <row r="101" spans="1:2" x14ac:dyDescent="0.35">
      <c r="A101" s="4" t="s">
        <v>95</v>
      </c>
      <c r="B101" s="4" t="s">
        <v>188</v>
      </c>
    </row>
    <row r="102" spans="1:2" x14ac:dyDescent="0.35">
      <c r="A102" s="4" t="s">
        <v>95</v>
      </c>
      <c r="B102" s="4" t="s">
        <v>190</v>
      </c>
    </row>
    <row r="103" spans="1:2" x14ac:dyDescent="0.35">
      <c r="A103" s="4" t="s">
        <v>95</v>
      </c>
      <c r="B103" s="4" t="s">
        <v>192</v>
      </c>
    </row>
    <row r="104" spans="1:2" x14ac:dyDescent="0.35">
      <c r="A104" s="4" t="s">
        <v>95</v>
      </c>
      <c r="B104" s="4" t="s">
        <v>194</v>
      </c>
    </row>
    <row r="105" spans="1:2" x14ac:dyDescent="0.35">
      <c r="A105" s="4" t="s">
        <v>95</v>
      </c>
      <c r="B105" s="4" t="s">
        <v>196</v>
      </c>
    </row>
    <row r="106" spans="1:2" x14ac:dyDescent="0.35">
      <c r="A106" s="4" t="s">
        <v>95</v>
      </c>
      <c r="B106" s="4" t="s">
        <v>198</v>
      </c>
    </row>
    <row r="107" spans="1:2" x14ac:dyDescent="0.35">
      <c r="A107" s="4" t="s">
        <v>95</v>
      </c>
      <c r="B107" s="4" t="s">
        <v>200</v>
      </c>
    </row>
    <row r="108" spans="1:2" x14ac:dyDescent="0.35">
      <c r="A108" s="4" t="s">
        <v>95</v>
      </c>
      <c r="B108" s="4" t="s">
        <v>202</v>
      </c>
    </row>
    <row r="109" spans="1:2" x14ac:dyDescent="0.35">
      <c r="A109" s="4" t="s">
        <v>95</v>
      </c>
      <c r="B109" s="4" t="s">
        <v>204</v>
      </c>
    </row>
    <row r="110" spans="1:2" x14ac:dyDescent="0.35">
      <c r="A110" s="4" t="s">
        <v>96</v>
      </c>
      <c r="B110" s="4" t="s">
        <v>168</v>
      </c>
    </row>
    <row r="111" spans="1:2" x14ac:dyDescent="0.35">
      <c r="A111" s="4" t="s">
        <v>96</v>
      </c>
      <c r="B111" s="4" t="s">
        <v>170</v>
      </c>
    </row>
    <row r="112" spans="1:2" x14ac:dyDescent="0.35">
      <c r="A112" s="4" t="s">
        <v>96</v>
      </c>
      <c r="B112" s="4" t="s">
        <v>172</v>
      </c>
    </row>
    <row r="113" spans="1:2" x14ac:dyDescent="0.35">
      <c r="A113" s="4" t="s">
        <v>96</v>
      </c>
      <c r="B113" s="4" t="s">
        <v>174</v>
      </c>
    </row>
    <row r="114" spans="1:2" x14ac:dyDescent="0.35">
      <c r="A114" s="4" t="s">
        <v>97</v>
      </c>
      <c r="B114" s="4" t="s">
        <v>176</v>
      </c>
    </row>
    <row r="115" spans="1:2" x14ac:dyDescent="0.35">
      <c r="A115" s="4" t="s">
        <v>97</v>
      </c>
      <c r="B115" s="4" t="s">
        <v>178</v>
      </c>
    </row>
    <row r="116" spans="1:2" x14ac:dyDescent="0.35">
      <c r="A116" s="4" t="s">
        <v>97</v>
      </c>
      <c r="B116" s="4" t="s">
        <v>180</v>
      </c>
    </row>
    <row r="117" spans="1:2" x14ac:dyDescent="0.35">
      <c r="A117" s="4" t="s">
        <v>97</v>
      </c>
      <c r="B117" s="4" t="s">
        <v>182</v>
      </c>
    </row>
    <row r="118" spans="1:2" x14ac:dyDescent="0.35">
      <c r="A118" s="4" t="s">
        <v>97</v>
      </c>
      <c r="B118" s="4" t="s">
        <v>184</v>
      </c>
    </row>
    <row r="119" spans="1:2" x14ac:dyDescent="0.35">
      <c r="A119" s="4" t="s">
        <v>97</v>
      </c>
      <c r="B119" s="4" t="s">
        <v>186</v>
      </c>
    </row>
    <row r="120" spans="1:2" x14ac:dyDescent="0.35">
      <c r="A120" s="4" t="s">
        <v>97</v>
      </c>
      <c r="B120" s="4" t="s">
        <v>188</v>
      </c>
    </row>
    <row r="121" spans="1:2" x14ac:dyDescent="0.35">
      <c r="A121" s="4" t="s">
        <v>98</v>
      </c>
      <c r="B121" s="4" t="s">
        <v>206</v>
      </c>
    </row>
    <row r="122" spans="1:2" x14ac:dyDescent="0.35">
      <c r="A122" s="4" t="s">
        <v>98</v>
      </c>
      <c r="B122" s="4" t="s">
        <v>208</v>
      </c>
    </row>
    <row r="123" spans="1:2" x14ac:dyDescent="0.35">
      <c r="A123" s="4" t="s">
        <v>98</v>
      </c>
      <c r="B123" s="4" t="s">
        <v>210</v>
      </c>
    </row>
    <row r="124" spans="1:2" x14ac:dyDescent="0.35">
      <c r="A124" s="4" t="s">
        <v>98</v>
      </c>
      <c r="B124" s="4" t="s">
        <v>212</v>
      </c>
    </row>
    <row r="125" spans="1:2" x14ac:dyDescent="0.35">
      <c r="A125" s="4" t="s">
        <v>98</v>
      </c>
      <c r="B125" s="4" t="s">
        <v>214</v>
      </c>
    </row>
    <row r="126" spans="1:2" x14ac:dyDescent="0.35">
      <c r="A126" s="4" t="s">
        <v>98</v>
      </c>
      <c r="B126" s="4" t="s">
        <v>216</v>
      </c>
    </row>
    <row r="127" spans="1:2" x14ac:dyDescent="0.35">
      <c r="A127" s="4" t="s">
        <v>98</v>
      </c>
      <c r="B127" s="4" t="s">
        <v>218</v>
      </c>
    </row>
    <row r="128" spans="1:2" x14ac:dyDescent="0.35">
      <c r="A128" s="4" t="s">
        <v>98</v>
      </c>
      <c r="B128" s="4" t="s">
        <v>220</v>
      </c>
    </row>
    <row r="129" spans="1:2" x14ac:dyDescent="0.35">
      <c r="A129" s="4" t="s">
        <v>98</v>
      </c>
      <c r="B129" s="4" t="s">
        <v>222</v>
      </c>
    </row>
    <row r="130" spans="1:2" x14ac:dyDescent="0.35">
      <c r="A130" s="4" t="s">
        <v>98</v>
      </c>
      <c r="B130" s="4" t="s">
        <v>224</v>
      </c>
    </row>
    <row r="131" spans="1:2" x14ac:dyDescent="0.35">
      <c r="A131" s="4" t="s">
        <v>98</v>
      </c>
      <c r="B131" s="4" t="s">
        <v>226</v>
      </c>
    </row>
    <row r="132" spans="1:2" x14ac:dyDescent="0.35">
      <c r="A132" s="4" t="s">
        <v>98</v>
      </c>
      <c r="B132" s="4" t="s">
        <v>228</v>
      </c>
    </row>
    <row r="133" spans="1:2" x14ac:dyDescent="0.35">
      <c r="A133" s="4" t="s">
        <v>99</v>
      </c>
      <c r="B133" s="4" t="s">
        <v>176</v>
      </c>
    </row>
    <row r="134" spans="1:2" x14ac:dyDescent="0.35">
      <c r="A134" s="4" t="s">
        <v>99</v>
      </c>
      <c r="B134" s="4" t="s">
        <v>178</v>
      </c>
    </row>
    <row r="135" spans="1:2" x14ac:dyDescent="0.35">
      <c r="A135" s="4" t="s">
        <v>99</v>
      </c>
      <c r="B135" s="4" t="s">
        <v>180</v>
      </c>
    </row>
    <row r="136" spans="1:2" x14ac:dyDescent="0.35">
      <c r="A136" s="4" t="s">
        <v>99</v>
      </c>
      <c r="B136" s="4" t="s">
        <v>182</v>
      </c>
    </row>
    <row r="137" spans="1:2" x14ac:dyDescent="0.35">
      <c r="A137" s="4" t="s">
        <v>99</v>
      </c>
      <c r="B137" s="4" t="s">
        <v>184</v>
      </c>
    </row>
    <row r="138" spans="1:2" x14ac:dyDescent="0.35">
      <c r="A138" s="4" t="s">
        <v>99</v>
      </c>
      <c r="B138" s="4" t="s">
        <v>186</v>
      </c>
    </row>
    <row r="139" spans="1:2" x14ac:dyDescent="0.35">
      <c r="A139" s="4" t="s">
        <v>99</v>
      </c>
      <c r="B139" s="4" t="s">
        <v>188</v>
      </c>
    </row>
    <row r="140" spans="1:2" x14ac:dyDescent="0.35">
      <c r="A140" s="4" t="s">
        <v>100</v>
      </c>
      <c r="B140" s="4" t="s">
        <v>176</v>
      </c>
    </row>
    <row r="141" spans="1:2" x14ac:dyDescent="0.35">
      <c r="A141" s="4" t="s">
        <v>100</v>
      </c>
      <c r="B141" s="4" t="s">
        <v>178</v>
      </c>
    </row>
    <row r="142" spans="1:2" x14ac:dyDescent="0.35">
      <c r="A142" s="4" t="s">
        <v>100</v>
      </c>
      <c r="B142" s="4" t="s">
        <v>180</v>
      </c>
    </row>
    <row r="143" spans="1:2" x14ac:dyDescent="0.35">
      <c r="A143" s="4" t="s">
        <v>100</v>
      </c>
      <c r="B143" s="4" t="s">
        <v>182</v>
      </c>
    </row>
    <row r="144" spans="1:2" x14ac:dyDescent="0.35">
      <c r="A144" s="4" t="s">
        <v>100</v>
      </c>
      <c r="B144" s="4" t="s">
        <v>184</v>
      </c>
    </row>
    <row r="145" spans="1:2" x14ac:dyDescent="0.35">
      <c r="A145" s="4" t="s">
        <v>100</v>
      </c>
      <c r="B145" s="4" t="s">
        <v>186</v>
      </c>
    </row>
    <row r="146" spans="1:2" x14ac:dyDescent="0.35">
      <c r="A146" s="4" t="s">
        <v>100</v>
      </c>
      <c r="B146" s="4" t="s">
        <v>188</v>
      </c>
    </row>
    <row r="147" spans="1:2" x14ac:dyDescent="0.35">
      <c r="A147" s="4" t="s">
        <v>101</v>
      </c>
      <c r="B147" s="4" t="s">
        <v>194</v>
      </c>
    </row>
    <row r="148" spans="1:2" x14ac:dyDescent="0.35">
      <c r="A148" s="4" t="s">
        <v>101</v>
      </c>
      <c r="B148" s="4" t="s">
        <v>196</v>
      </c>
    </row>
    <row r="149" spans="1:2" x14ac:dyDescent="0.35">
      <c r="A149" s="4" t="s">
        <v>101</v>
      </c>
      <c r="B149" s="4" t="s">
        <v>198</v>
      </c>
    </row>
    <row r="150" spans="1:2" x14ac:dyDescent="0.35">
      <c r="A150" s="4" t="s">
        <v>101</v>
      </c>
      <c r="B150" s="4" t="s">
        <v>200</v>
      </c>
    </row>
    <row r="151" spans="1:2" x14ac:dyDescent="0.35">
      <c r="A151" s="4" t="s">
        <v>101</v>
      </c>
      <c r="B151" s="4" t="s">
        <v>202</v>
      </c>
    </row>
    <row r="152" spans="1:2" x14ac:dyDescent="0.35">
      <c r="A152" s="4" t="s">
        <v>102</v>
      </c>
      <c r="B152" s="4" t="s">
        <v>168</v>
      </c>
    </row>
    <row r="153" spans="1:2" x14ac:dyDescent="0.35">
      <c r="A153" s="4" t="s">
        <v>102</v>
      </c>
      <c r="B153" s="4" t="s">
        <v>170</v>
      </c>
    </row>
    <row r="154" spans="1:2" x14ac:dyDescent="0.35">
      <c r="A154" s="4" t="s">
        <v>102</v>
      </c>
      <c r="B154" s="4" t="s">
        <v>172</v>
      </c>
    </row>
    <row r="155" spans="1:2" x14ac:dyDescent="0.35">
      <c r="A155" s="4" t="s">
        <v>102</v>
      </c>
      <c r="B155" s="4" t="s">
        <v>174</v>
      </c>
    </row>
    <row r="156" spans="1:2" x14ac:dyDescent="0.35">
      <c r="A156" s="4" t="s">
        <v>102</v>
      </c>
      <c r="B156" s="4" t="s">
        <v>176</v>
      </c>
    </row>
    <row r="157" spans="1:2" x14ac:dyDescent="0.35">
      <c r="A157" s="4" t="s">
        <v>102</v>
      </c>
      <c r="B157" s="4" t="s">
        <v>178</v>
      </c>
    </row>
    <row r="158" spans="1:2" x14ac:dyDescent="0.35">
      <c r="A158" s="4" t="s">
        <v>102</v>
      </c>
      <c r="B158" s="4" t="s">
        <v>180</v>
      </c>
    </row>
    <row r="159" spans="1:2" x14ac:dyDescent="0.35">
      <c r="A159" s="4" t="s">
        <v>102</v>
      </c>
      <c r="B159" s="4" t="s">
        <v>182</v>
      </c>
    </row>
    <row r="160" spans="1:2" x14ac:dyDescent="0.35">
      <c r="A160" s="4" t="s">
        <v>102</v>
      </c>
      <c r="B160" s="4" t="s">
        <v>184</v>
      </c>
    </row>
    <row r="161" spans="1:2" x14ac:dyDescent="0.35">
      <c r="A161" s="4" t="s">
        <v>102</v>
      </c>
      <c r="B161" s="4" t="s">
        <v>186</v>
      </c>
    </row>
    <row r="162" spans="1:2" x14ac:dyDescent="0.35">
      <c r="A162" s="4" t="s">
        <v>102</v>
      </c>
      <c r="B162" s="4" t="s">
        <v>188</v>
      </c>
    </row>
    <row r="163" spans="1:2" x14ac:dyDescent="0.35">
      <c r="A163" s="4" t="s">
        <v>102</v>
      </c>
      <c r="B163" s="4" t="s">
        <v>190</v>
      </c>
    </row>
    <row r="164" spans="1:2" x14ac:dyDescent="0.35">
      <c r="A164" s="4" t="s">
        <v>102</v>
      </c>
      <c r="B164" s="4" t="s">
        <v>192</v>
      </c>
    </row>
    <row r="165" spans="1:2" x14ac:dyDescent="0.35">
      <c r="A165" s="4" t="s">
        <v>102</v>
      </c>
      <c r="B165" s="4" t="s">
        <v>194</v>
      </c>
    </row>
    <row r="166" spans="1:2" x14ac:dyDescent="0.35">
      <c r="A166" s="4" t="s">
        <v>102</v>
      </c>
      <c r="B166" s="4" t="s">
        <v>196</v>
      </c>
    </row>
    <row r="167" spans="1:2" x14ac:dyDescent="0.35">
      <c r="A167" s="4" t="s">
        <v>102</v>
      </c>
      <c r="B167" s="4" t="s">
        <v>198</v>
      </c>
    </row>
    <row r="168" spans="1:2" x14ac:dyDescent="0.35">
      <c r="A168" s="4" t="s">
        <v>102</v>
      </c>
      <c r="B168" s="4" t="s">
        <v>200</v>
      </c>
    </row>
    <row r="169" spans="1:2" x14ac:dyDescent="0.35">
      <c r="A169" s="4" t="s">
        <v>102</v>
      </c>
      <c r="B169" s="4" t="s">
        <v>202</v>
      </c>
    </row>
    <row r="170" spans="1:2" x14ac:dyDescent="0.35">
      <c r="A170" s="4" t="s">
        <v>102</v>
      </c>
      <c r="B170" s="4" t="s">
        <v>204</v>
      </c>
    </row>
    <row r="171" spans="1:2" x14ac:dyDescent="0.35">
      <c r="A171" s="4" t="s">
        <v>103</v>
      </c>
      <c r="B171" s="4" t="s">
        <v>168</v>
      </c>
    </row>
    <row r="172" spans="1:2" x14ac:dyDescent="0.35">
      <c r="A172" s="4" t="s">
        <v>103</v>
      </c>
      <c r="B172" s="4" t="s">
        <v>170</v>
      </c>
    </row>
    <row r="173" spans="1:2" x14ac:dyDescent="0.35">
      <c r="A173" s="4" t="s">
        <v>103</v>
      </c>
      <c r="B173" s="4" t="s">
        <v>172</v>
      </c>
    </row>
    <row r="174" spans="1:2" x14ac:dyDescent="0.35">
      <c r="A174" s="4" t="s">
        <v>103</v>
      </c>
      <c r="B174" s="4" t="s">
        <v>174</v>
      </c>
    </row>
    <row r="175" spans="1:2" x14ac:dyDescent="0.35">
      <c r="A175" s="4" t="s">
        <v>103</v>
      </c>
      <c r="B175" s="4" t="s">
        <v>176</v>
      </c>
    </row>
    <row r="176" spans="1:2" x14ac:dyDescent="0.35">
      <c r="A176" s="4" t="s">
        <v>103</v>
      </c>
      <c r="B176" s="4" t="s">
        <v>178</v>
      </c>
    </row>
    <row r="177" spans="1:2" x14ac:dyDescent="0.35">
      <c r="A177" s="4" t="s">
        <v>103</v>
      </c>
      <c r="B177" s="4" t="s">
        <v>180</v>
      </c>
    </row>
    <row r="178" spans="1:2" x14ac:dyDescent="0.35">
      <c r="A178" s="4" t="s">
        <v>103</v>
      </c>
      <c r="B178" s="4" t="s">
        <v>182</v>
      </c>
    </row>
    <row r="179" spans="1:2" x14ac:dyDescent="0.35">
      <c r="A179" s="4" t="s">
        <v>103</v>
      </c>
      <c r="B179" s="4" t="s">
        <v>184</v>
      </c>
    </row>
    <row r="180" spans="1:2" x14ac:dyDescent="0.35">
      <c r="A180" s="4" t="s">
        <v>103</v>
      </c>
      <c r="B180" s="4" t="s">
        <v>186</v>
      </c>
    </row>
    <row r="181" spans="1:2" x14ac:dyDescent="0.35">
      <c r="A181" s="4" t="s">
        <v>103</v>
      </c>
      <c r="B181" s="4" t="s">
        <v>188</v>
      </c>
    </row>
    <row r="182" spans="1:2" x14ac:dyDescent="0.35">
      <c r="A182" s="4" t="s">
        <v>103</v>
      </c>
      <c r="B182" s="4" t="s">
        <v>190</v>
      </c>
    </row>
    <row r="183" spans="1:2" x14ac:dyDescent="0.35">
      <c r="A183" s="4" t="s">
        <v>103</v>
      </c>
      <c r="B183" s="4" t="s">
        <v>192</v>
      </c>
    </row>
    <row r="184" spans="1:2" x14ac:dyDescent="0.35">
      <c r="A184" s="4" t="s">
        <v>103</v>
      </c>
      <c r="B184" s="4" t="s">
        <v>194</v>
      </c>
    </row>
    <row r="185" spans="1:2" x14ac:dyDescent="0.35">
      <c r="A185" s="4" t="s">
        <v>103</v>
      </c>
      <c r="B185" s="4" t="s">
        <v>196</v>
      </c>
    </row>
    <row r="186" spans="1:2" x14ac:dyDescent="0.35">
      <c r="A186" s="4" t="s">
        <v>103</v>
      </c>
      <c r="B186" s="4" t="s">
        <v>198</v>
      </c>
    </row>
    <row r="187" spans="1:2" x14ac:dyDescent="0.35">
      <c r="A187" s="4" t="s">
        <v>103</v>
      </c>
      <c r="B187" s="4" t="s">
        <v>200</v>
      </c>
    </row>
    <row r="188" spans="1:2" x14ac:dyDescent="0.35">
      <c r="A188" s="4" t="s">
        <v>103</v>
      </c>
      <c r="B188" s="4" t="s">
        <v>202</v>
      </c>
    </row>
    <row r="189" spans="1:2" x14ac:dyDescent="0.35">
      <c r="A189" s="4" t="s">
        <v>103</v>
      </c>
      <c r="B189" s="4" t="s">
        <v>204</v>
      </c>
    </row>
    <row r="190" spans="1:2" x14ac:dyDescent="0.35">
      <c r="A190" s="4" t="s">
        <v>104</v>
      </c>
      <c r="B190" s="4" t="s">
        <v>168</v>
      </c>
    </row>
    <row r="191" spans="1:2" x14ac:dyDescent="0.35">
      <c r="A191" s="4" t="s">
        <v>104</v>
      </c>
      <c r="B191" s="4" t="s">
        <v>170</v>
      </c>
    </row>
    <row r="192" spans="1:2" x14ac:dyDescent="0.35">
      <c r="A192" s="4" t="s">
        <v>104</v>
      </c>
      <c r="B192" s="4" t="s">
        <v>172</v>
      </c>
    </row>
    <row r="193" spans="1:2" x14ac:dyDescent="0.35">
      <c r="A193" s="4" t="s">
        <v>104</v>
      </c>
      <c r="B193" s="4" t="s">
        <v>174</v>
      </c>
    </row>
    <row r="194" spans="1:2" x14ac:dyDescent="0.35">
      <c r="A194" s="4" t="s">
        <v>105</v>
      </c>
      <c r="B194" s="4" t="s">
        <v>176</v>
      </c>
    </row>
    <row r="195" spans="1:2" x14ac:dyDescent="0.35">
      <c r="A195" s="4" t="s">
        <v>105</v>
      </c>
      <c r="B195" s="4" t="s">
        <v>178</v>
      </c>
    </row>
    <row r="196" spans="1:2" x14ac:dyDescent="0.35">
      <c r="A196" s="4" t="s">
        <v>105</v>
      </c>
      <c r="B196" s="4" t="s">
        <v>180</v>
      </c>
    </row>
    <row r="197" spans="1:2" x14ac:dyDescent="0.35">
      <c r="A197" s="4" t="s">
        <v>105</v>
      </c>
      <c r="B197" s="4" t="s">
        <v>182</v>
      </c>
    </row>
    <row r="198" spans="1:2" x14ac:dyDescent="0.35">
      <c r="A198" s="4" t="s">
        <v>105</v>
      </c>
      <c r="B198" s="4" t="s">
        <v>184</v>
      </c>
    </row>
    <row r="199" spans="1:2" x14ac:dyDescent="0.35">
      <c r="A199" s="4" t="s">
        <v>105</v>
      </c>
      <c r="B199" s="4" t="s">
        <v>186</v>
      </c>
    </row>
    <row r="200" spans="1:2" x14ac:dyDescent="0.35">
      <c r="A200" s="4" t="s">
        <v>105</v>
      </c>
      <c r="B200" s="4" t="s">
        <v>188</v>
      </c>
    </row>
    <row r="201" spans="1:2" x14ac:dyDescent="0.35">
      <c r="A201" s="4" t="s">
        <v>106</v>
      </c>
      <c r="B201" s="4" t="s">
        <v>206</v>
      </c>
    </row>
    <row r="202" spans="1:2" x14ac:dyDescent="0.35">
      <c r="A202" s="4" t="s">
        <v>106</v>
      </c>
      <c r="B202" s="4" t="s">
        <v>208</v>
      </c>
    </row>
    <row r="203" spans="1:2" x14ac:dyDescent="0.35">
      <c r="A203" s="4" t="s">
        <v>106</v>
      </c>
      <c r="B203" s="4" t="s">
        <v>210</v>
      </c>
    </row>
    <row r="204" spans="1:2" x14ac:dyDescent="0.35">
      <c r="A204" s="4" t="s">
        <v>106</v>
      </c>
      <c r="B204" s="4" t="s">
        <v>212</v>
      </c>
    </row>
    <row r="205" spans="1:2" x14ac:dyDescent="0.35">
      <c r="A205" s="4" t="s">
        <v>106</v>
      </c>
      <c r="B205" s="4" t="s">
        <v>214</v>
      </c>
    </row>
    <row r="206" spans="1:2" x14ac:dyDescent="0.35">
      <c r="A206" s="4" t="s">
        <v>106</v>
      </c>
      <c r="B206" s="4" t="s">
        <v>216</v>
      </c>
    </row>
    <row r="207" spans="1:2" x14ac:dyDescent="0.35">
      <c r="A207" s="4" t="s">
        <v>106</v>
      </c>
      <c r="B207" s="4" t="s">
        <v>218</v>
      </c>
    </row>
    <row r="208" spans="1:2" x14ac:dyDescent="0.35">
      <c r="A208" s="4" t="s">
        <v>106</v>
      </c>
      <c r="B208" s="4" t="s">
        <v>220</v>
      </c>
    </row>
    <row r="209" spans="1:2" x14ac:dyDescent="0.35">
      <c r="A209" s="4" t="s">
        <v>106</v>
      </c>
      <c r="B209" s="4" t="s">
        <v>222</v>
      </c>
    </row>
    <row r="210" spans="1:2" x14ac:dyDescent="0.35">
      <c r="A210" s="4" t="s">
        <v>106</v>
      </c>
      <c r="B210" s="4" t="s">
        <v>224</v>
      </c>
    </row>
    <row r="211" spans="1:2" x14ac:dyDescent="0.35">
      <c r="A211" s="4" t="s">
        <v>106</v>
      </c>
      <c r="B211" s="4" t="s">
        <v>226</v>
      </c>
    </row>
    <row r="212" spans="1:2" x14ac:dyDescent="0.35">
      <c r="A212" s="4" t="s">
        <v>106</v>
      </c>
      <c r="B212" s="4" t="s">
        <v>228</v>
      </c>
    </row>
    <row r="213" spans="1:2" x14ac:dyDescent="0.35">
      <c r="A213" s="4" t="s">
        <v>107</v>
      </c>
      <c r="B213" s="4" t="s">
        <v>168</v>
      </c>
    </row>
    <row r="214" spans="1:2" x14ac:dyDescent="0.35">
      <c r="A214" s="4" t="s">
        <v>107</v>
      </c>
      <c r="B214" s="4" t="s">
        <v>170</v>
      </c>
    </row>
    <row r="215" spans="1:2" x14ac:dyDescent="0.35">
      <c r="A215" s="4" t="s">
        <v>107</v>
      </c>
      <c r="B215" s="4" t="s">
        <v>172</v>
      </c>
    </row>
    <row r="216" spans="1:2" x14ac:dyDescent="0.35">
      <c r="A216" s="4" t="s">
        <v>107</v>
      </c>
      <c r="B216" s="4" t="s">
        <v>174</v>
      </c>
    </row>
    <row r="217" spans="1:2" x14ac:dyDescent="0.35">
      <c r="A217" s="4" t="s">
        <v>107</v>
      </c>
      <c r="B217" s="4" t="s">
        <v>176</v>
      </c>
    </row>
    <row r="218" spans="1:2" x14ac:dyDescent="0.35">
      <c r="A218" s="4" t="s">
        <v>107</v>
      </c>
      <c r="B218" s="4" t="s">
        <v>178</v>
      </c>
    </row>
    <row r="219" spans="1:2" x14ac:dyDescent="0.35">
      <c r="A219" s="4" t="s">
        <v>107</v>
      </c>
      <c r="B219" s="4" t="s">
        <v>180</v>
      </c>
    </row>
    <row r="220" spans="1:2" x14ac:dyDescent="0.35">
      <c r="A220" s="4" t="s">
        <v>107</v>
      </c>
      <c r="B220" s="4" t="s">
        <v>182</v>
      </c>
    </row>
    <row r="221" spans="1:2" x14ac:dyDescent="0.35">
      <c r="A221" s="4" t="s">
        <v>107</v>
      </c>
      <c r="B221" s="4" t="s">
        <v>184</v>
      </c>
    </row>
    <row r="222" spans="1:2" x14ac:dyDescent="0.35">
      <c r="A222" s="4" t="s">
        <v>107</v>
      </c>
      <c r="B222" s="4" t="s">
        <v>186</v>
      </c>
    </row>
    <row r="223" spans="1:2" x14ac:dyDescent="0.35">
      <c r="A223" s="4" t="s">
        <v>107</v>
      </c>
      <c r="B223" s="4" t="s">
        <v>188</v>
      </c>
    </row>
    <row r="224" spans="1:2" x14ac:dyDescent="0.35">
      <c r="A224" s="4" t="s">
        <v>107</v>
      </c>
      <c r="B224" s="4" t="s">
        <v>190</v>
      </c>
    </row>
    <row r="225" spans="1:2" x14ac:dyDescent="0.35">
      <c r="A225" s="4" t="s">
        <v>107</v>
      </c>
      <c r="B225" s="4" t="s">
        <v>192</v>
      </c>
    </row>
    <row r="226" spans="1:2" x14ac:dyDescent="0.35">
      <c r="A226" s="4" t="s">
        <v>107</v>
      </c>
      <c r="B226" s="4" t="s">
        <v>194</v>
      </c>
    </row>
    <row r="227" spans="1:2" x14ac:dyDescent="0.35">
      <c r="A227" s="4" t="s">
        <v>107</v>
      </c>
      <c r="B227" s="4" t="s">
        <v>196</v>
      </c>
    </row>
    <row r="228" spans="1:2" x14ac:dyDescent="0.35">
      <c r="A228" s="4" t="s">
        <v>107</v>
      </c>
      <c r="B228" s="4" t="s">
        <v>198</v>
      </c>
    </row>
    <row r="229" spans="1:2" x14ac:dyDescent="0.35">
      <c r="A229" s="4" t="s">
        <v>107</v>
      </c>
      <c r="B229" s="4" t="s">
        <v>200</v>
      </c>
    </row>
    <row r="230" spans="1:2" x14ac:dyDescent="0.35">
      <c r="A230" s="4" t="s">
        <v>107</v>
      </c>
      <c r="B230" s="4" t="s">
        <v>202</v>
      </c>
    </row>
    <row r="231" spans="1:2" x14ac:dyDescent="0.35">
      <c r="A231" s="4" t="s">
        <v>107</v>
      </c>
      <c r="B231" s="4" t="s">
        <v>204</v>
      </c>
    </row>
    <row r="232" spans="1:2" x14ac:dyDescent="0.35">
      <c r="A232" s="4" t="s">
        <v>108</v>
      </c>
      <c r="B232" s="4" t="s">
        <v>168</v>
      </c>
    </row>
    <row r="233" spans="1:2" x14ac:dyDescent="0.35">
      <c r="A233" s="4" t="s">
        <v>108</v>
      </c>
      <c r="B233" s="4" t="s">
        <v>170</v>
      </c>
    </row>
    <row r="234" spans="1:2" x14ac:dyDescent="0.35">
      <c r="A234" s="4" t="s">
        <v>108</v>
      </c>
      <c r="B234" s="4" t="s">
        <v>172</v>
      </c>
    </row>
    <row r="235" spans="1:2" x14ac:dyDescent="0.35">
      <c r="A235" s="4" t="s">
        <v>108</v>
      </c>
      <c r="B235" s="4" t="s">
        <v>174</v>
      </c>
    </row>
    <row r="236" spans="1:2" x14ac:dyDescent="0.35">
      <c r="A236" s="4" t="s">
        <v>109</v>
      </c>
      <c r="B236" s="4" t="s">
        <v>206</v>
      </c>
    </row>
    <row r="237" spans="1:2" x14ac:dyDescent="0.35">
      <c r="A237" s="4" t="s">
        <v>109</v>
      </c>
      <c r="B237" s="4" t="s">
        <v>208</v>
      </c>
    </row>
    <row r="238" spans="1:2" x14ac:dyDescent="0.35">
      <c r="A238" s="4" t="s">
        <v>109</v>
      </c>
      <c r="B238" s="4" t="s">
        <v>210</v>
      </c>
    </row>
    <row r="239" spans="1:2" x14ac:dyDescent="0.35">
      <c r="A239" s="4" t="s">
        <v>109</v>
      </c>
      <c r="B239" s="4" t="s">
        <v>212</v>
      </c>
    </row>
    <row r="240" spans="1:2" x14ac:dyDescent="0.35">
      <c r="A240" s="4" t="s">
        <v>109</v>
      </c>
      <c r="B240" s="4" t="s">
        <v>214</v>
      </c>
    </row>
    <row r="241" spans="1:2" x14ac:dyDescent="0.35">
      <c r="A241" s="4" t="s">
        <v>109</v>
      </c>
      <c r="B241" s="4" t="s">
        <v>216</v>
      </c>
    </row>
    <row r="242" spans="1:2" x14ac:dyDescent="0.35">
      <c r="A242" s="4" t="s">
        <v>109</v>
      </c>
      <c r="B242" s="4" t="s">
        <v>218</v>
      </c>
    </row>
    <row r="243" spans="1:2" x14ac:dyDescent="0.35">
      <c r="A243" s="4" t="s">
        <v>109</v>
      </c>
      <c r="B243" s="4" t="s">
        <v>220</v>
      </c>
    </row>
    <row r="244" spans="1:2" x14ac:dyDescent="0.35">
      <c r="A244" s="4" t="s">
        <v>109</v>
      </c>
      <c r="B244" s="4" t="s">
        <v>222</v>
      </c>
    </row>
    <row r="245" spans="1:2" x14ac:dyDescent="0.35">
      <c r="A245" s="4" t="s">
        <v>109</v>
      </c>
      <c r="B245" s="4" t="s">
        <v>224</v>
      </c>
    </row>
    <row r="246" spans="1:2" x14ac:dyDescent="0.35">
      <c r="A246" s="4" t="s">
        <v>109</v>
      </c>
      <c r="B246" s="4" t="s">
        <v>226</v>
      </c>
    </row>
    <row r="247" spans="1:2" x14ac:dyDescent="0.35">
      <c r="A247" s="4" t="s">
        <v>109</v>
      </c>
      <c r="B247" s="4" t="s">
        <v>228</v>
      </c>
    </row>
    <row r="248" spans="1:2" x14ac:dyDescent="0.35">
      <c r="A248" s="4" t="s">
        <v>110</v>
      </c>
      <c r="B248" s="4" t="s">
        <v>176</v>
      </c>
    </row>
    <row r="249" spans="1:2" x14ac:dyDescent="0.35">
      <c r="A249" s="4" t="s">
        <v>110</v>
      </c>
      <c r="B249" s="4" t="s">
        <v>178</v>
      </c>
    </row>
    <row r="250" spans="1:2" x14ac:dyDescent="0.35">
      <c r="A250" s="4" t="s">
        <v>110</v>
      </c>
      <c r="B250" s="4" t="s">
        <v>180</v>
      </c>
    </row>
    <row r="251" spans="1:2" x14ac:dyDescent="0.35">
      <c r="A251" s="4" t="s">
        <v>110</v>
      </c>
      <c r="B251" s="4" t="s">
        <v>182</v>
      </c>
    </row>
    <row r="252" spans="1:2" x14ac:dyDescent="0.35">
      <c r="A252" s="4" t="s">
        <v>110</v>
      </c>
      <c r="B252" s="4" t="s">
        <v>184</v>
      </c>
    </row>
    <row r="253" spans="1:2" x14ac:dyDescent="0.35">
      <c r="A253" s="4" t="s">
        <v>110</v>
      </c>
      <c r="B253" s="4" t="s">
        <v>186</v>
      </c>
    </row>
    <row r="254" spans="1:2" x14ac:dyDescent="0.35">
      <c r="A254" s="4" t="s">
        <v>110</v>
      </c>
      <c r="B254" s="4" t="s">
        <v>188</v>
      </c>
    </row>
    <row r="255" spans="1:2" x14ac:dyDescent="0.35">
      <c r="A255" s="4" t="s">
        <v>111</v>
      </c>
      <c r="B255" s="4" t="s">
        <v>176</v>
      </c>
    </row>
    <row r="256" spans="1:2" x14ac:dyDescent="0.35">
      <c r="A256" s="4" t="s">
        <v>111</v>
      </c>
      <c r="B256" s="4" t="s">
        <v>178</v>
      </c>
    </row>
    <row r="257" spans="1:2" x14ac:dyDescent="0.35">
      <c r="A257" s="4" t="s">
        <v>111</v>
      </c>
      <c r="B257" s="4" t="s">
        <v>180</v>
      </c>
    </row>
    <row r="258" spans="1:2" x14ac:dyDescent="0.35">
      <c r="A258" s="4" t="s">
        <v>111</v>
      </c>
      <c r="B258" s="4" t="s">
        <v>182</v>
      </c>
    </row>
    <row r="259" spans="1:2" x14ac:dyDescent="0.35">
      <c r="A259" s="4" t="s">
        <v>111</v>
      </c>
      <c r="B259" s="4" t="s">
        <v>184</v>
      </c>
    </row>
    <row r="260" spans="1:2" x14ac:dyDescent="0.35">
      <c r="A260" s="4" t="s">
        <v>111</v>
      </c>
      <c r="B260" s="4" t="s">
        <v>186</v>
      </c>
    </row>
    <row r="261" spans="1:2" x14ac:dyDescent="0.35">
      <c r="A261" s="4" t="s">
        <v>111</v>
      </c>
      <c r="B261" s="4" t="s">
        <v>188</v>
      </c>
    </row>
    <row r="262" spans="1:2" x14ac:dyDescent="0.35">
      <c r="A262" s="4" t="s">
        <v>112</v>
      </c>
      <c r="B262" s="4" t="s">
        <v>168</v>
      </c>
    </row>
    <row r="263" spans="1:2" x14ac:dyDescent="0.35">
      <c r="A263" s="4" t="s">
        <v>112</v>
      </c>
      <c r="B263" s="4" t="s">
        <v>170</v>
      </c>
    </row>
    <row r="264" spans="1:2" x14ac:dyDescent="0.35">
      <c r="A264" s="4" t="s">
        <v>112</v>
      </c>
      <c r="B264" s="4" t="s">
        <v>172</v>
      </c>
    </row>
    <row r="265" spans="1:2" x14ac:dyDescent="0.35">
      <c r="A265" s="4" t="s">
        <v>112</v>
      </c>
      <c r="B265" s="4" t="s">
        <v>174</v>
      </c>
    </row>
    <row r="266" spans="1:2" x14ac:dyDescent="0.35">
      <c r="A266" s="4" t="s">
        <v>112</v>
      </c>
      <c r="B266" s="4" t="s">
        <v>176</v>
      </c>
    </row>
    <row r="267" spans="1:2" x14ac:dyDescent="0.35">
      <c r="A267" s="4" t="s">
        <v>112</v>
      </c>
      <c r="B267" s="4" t="s">
        <v>178</v>
      </c>
    </row>
    <row r="268" spans="1:2" x14ac:dyDescent="0.35">
      <c r="A268" s="4" t="s">
        <v>112</v>
      </c>
      <c r="B268" s="4" t="s">
        <v>180</v>
      </c>
    </row>
    <row r="269" spans="1:2" x14ac:dyDescent="0.35">
      <c r="A269" s="4" t="s">
        <v>112</v>
      </c>
      <c r="B269" s="4" t="s">
        <v>182</v>
      </c>
    </row>
    <row r="270" spans="1:2" x14ac:dyDescent="0.35">
      <c r="A270" s="4" t="s">
        <v>112</v>
      </c>
      <c r="B270" s="4" t="s">
        <v>184</v>
      </c>
    </row>
    <row r="271" spans="1:2" x14ac:dyDescent="0.35">
      <c r="A271" s="4" t="s">
        <v>112</v>
      </c>
      <c r="B271" s="4" t="s">
        <v>186</v>
      </c>
    </row>
    <row r="272" spans="1:2" x14ac:dyDescent="0.35">
      <c r="A272" s="4" t="s">
        <v>112</v>
      </c>
      <c r="B272" s="4" t="s">
        <v>188</v>
      </c>
    </row>
    <row r="273" spans="1:2" x14ac:dyDescent="0.35">
      <c r="A273" s="4" t="s">
        <v>112</v>
      </c>
      <c r="B273" s="4" t="s">
        <v>190</v>
      </c>
    </row>
    <row r="274" spans="1:2" x14ac:dyDescent="0.35">
      <c r="A274" s="4" t="s">
        <v>112</v>
      </c>
      <c r="B274" s="4" t="s">
        <v>192</v>
      </c>
    </row>
    <row r="275" spans="1:2" x14ac:dyDescent="0.35">
      <c r="A275" s="4" t="s">
        <v>112</v>
      </c>
      <c r="B275" s="4" t="s">
        <v>194</v>
      </c>
    </row>
    <row r="276" spans="1:2" x14ac:dyDescent="0.35">
      <c r="A276" s="4" t="s">
        <v>112</v>
      </c>
      <c r="B276" s="4" t="s">
        <v>196</v>
      </c>
    </row>
    <row r="277" spans="1:2" x14ac:dyDescent="0.35">
      <c r="A277" s="4" t="s">
        <v>112</v>
      </c>
      <c r="B277" s="4" t="s">
        <v>198</v>
      </c>
    </row>
    <row r="278" spans="1:2" x14ac:dyDescent="0.35">
      <c r="A278" s="4" t="s">
        <v>112</v>
      </c>
      <c r="B278" s="4" t="s">
        <v>200</v>
      </c>
    </row>
    <row r="279" spans="1:2" x14ac:dyDescent="0.35">
      <c r="A279" s="4" t="s">
        <v>112</v>
      </c>
      <c r="B279" s="4" t="s">
        <v>202</v>
      </c>
    </row>
    <row r="280" spans="1:2" x14ac:dyDescent="0.35">
      <c r="A280" s="4" t="s">
        <v>112</v>
      </c>
      <c r="B280" s="4" t="s">
        <v>204</v>
      </c>
    </row>
    <row r="281" spans="1:2" x14ac:dyDescent="0.35">
      <c r="A281" s="4" t="s">
        <v>113</v>
      </c>
      <c r="B281" s="4" t="s">
        <v>168</v>
      </c>
    </row>
    <row r="282" spans="1:2" x14ac:dyDescent="0.35">
      <c r="A282" s="4" t="s">
        <v>113</v>
      </c>
      <c r="B282" s="4" t="s">
        <v>170</v>
      </c>
    </row>
    <row r="283" spans="1:2" x14ac:dyDescent="0.35">
      <c r="A283" s="4" t="s">
        <v>113</v>
      </c>
      <c r="B283" s="4" t="s">
        <v>172</v>
      </c>
    </row>
    <row r="284" spans="1:2" x14ac:dyDescent="0.35">
      <c r="A284" s="4" t="s">
        <v>113</v>
      </c>
      <c r="B284" s="4" t="s">
        <v>174</v>
      </c>
    </row>
    <row r="285" spans="1:2" x14ac:dyDescent="0.35">
      <c r="A285" s="4" t="s">
        <v>114</v>
      </c>
      <c r="B285" s="4" t="s">
        <v>194</v>
      </c>
    </row>
    <row r="286" spans="1:2" x14ac:dyDescent="0.35">
      <c r="A286" s="4" t="s">
        <v>114</v>
      </c>
      <c r="B286" s="4" t="s">
        <v>196</v>
      </c>
    </row>
    <row r="287" spans="1:2" x14ac:dyDescent="0.35">
      <c r="A287" s="4" t="s">
        <v>114</v>
      </c>
      <c r="B287" s="4" t="s">
        <v>198</v>
      </c>
    </row>
    <row r="288" spans="1:2" x14ac:dyDescent="0.35">
      <c r="A288" s="4" t="s">
        <v>114</v>
      </c>
      <c r="B288" s="4" t="s">
        <v>200</v>
      </c>
    </row>
    <row r="289" spans="1:2" x14ac:dyDescent="0.35">
      <c r="A289" s="4" t="s">
        <v>114</v>
      </c>
      <c r="B289" s="4" t="s">
        <v>202</v>
      </c>
    </row>
    <row r="290" spans="1:2" x14ac:dyDescent="0.35">
      <c r="A290" s="4" t="s">
        <v>115</v>
      </c>
      <c r="B290" s="4" t="s">
        <v>168</v>
      </c>
    </row>
    <row r="291" spans="1:2" x14ac:dyDescent="0.35">
      <c r="A291" s="4" t="s">
        <v>115</v>
      </c>
      <c r="B291" s="4" t="s">
        <v>170</v>
      </c>
    </row>
    <row r="292" spans="1:2" x14ac:dyDescent="0.35">
      <c r="A292" s="4" t="s">
        <v>115</v>
      </c>
      <c r="B292" s="4" t="s">
        <v>172</v>
      </c>
    </row>
    <row r="293" spans="1:2" x14ac:dyDescent="0.35">
      <c r="A293" s="4" t="s">
        <v>115</v>
      </c>
      <c r="B293" s="4" t="s">
        <v>174</v>
      </c>
    </row>
    <row r="294" spans="1:2" x14ac:dyDescent="0.35">
      <c r="A294" s="4" t="s">
        <v>115</v>
      </c>
      <c r="B294" s="4" t="s">
        <v>176</v>
      </c>
    </row>
    <row r="295" spans="1:2" x14ac:dyDescent="0.35">
      <c r="A295" s="4" t="s">
        <v>115</v>
      </c>
      <c r="B295" s="4" t="s">
        <v>178</v>
      </c>
    </row>
    <row r="296" spans="1:2" x14ac:dyDescent="0.35">
      <c r="A296" s="4" t="s">
        <v>115</v>
      </c>
      <c r="B296" s="4" t="s">
        <v>180</v>
      </c>
    </row>
    <row r="297" spans="1:2" x14ac:dyDescent="0.35">
      <c r="A297" s="4" t="s">
        <v>115</v>
      </c>
      <c r="B297" s="4" t="s">
        <v>182</v>
      </c>
    </row>
    <row r="298" spans="1:2" x14ac:dyDescent="0.35">
      <c r="A298" s="4" t="s">
        <v>115</v>
      </c>
      <c r="B298" s="4" t="s">
        <v>184</v>
      </c>
    </row>
    <row r="299" spans="1:2" x14ac:dyDescent="0.35">
      <c r="A299" s="4" t="s">
        <v>115</v>
      </c>
      <c r="B299" s="4" t="s">
        <v>186</v>
      </c>
    </row>
    <row r="300" spans="1:2" x14ac:dyDescent="0.35">
      <c r="A300" s="4" t="s">
        <v>115</v>
      </c>
      <c r="B300" s="4" t="s">
        <v>188</v>
      </c>
    </row>
    <row r="301" spans="1:2" x14ac:dyDescent="0.35">
      <c r="A301" s="4" t="s">
        <v>115</v>
      </c>
      <c r="B301" s="4" t="s">
        <v>190</v>
      </c>
    </row>
    <row r="302" spans="1:2" x14ac:dyDescent="0.35">
      <c r="A302" s="4" t="s">
        <v>115</v>
      </c>
      <c r="B302" s="4" t="s">
        <v>192</v>
      </c>
    </row>
    <row r="303" spans="1:2" x14ac:dyDescent="0.35">
      <c r="A303" s="4" t="s">
        <v>115</v>
      </c>
      <c r="B303" s="4" t="s">
        <v>194</v>
      </c>
    </row>
    <row r="304" spans="1:2" x14ac:dyDescent="0.35">
      <c r="A304" s="4" t="s">
        <v>115</v>
      </c>
      <c r="B304" s="4" t="s">
        <v>196</v>
      </c>
    </row>
    <row r="305" spans="1:2" x14ac:dyDescent="0.35">
      <c r="A305" s="4" t="s">
        <v>115</v>
      </c>
      <c r="B305" s="4" t="s">
        <v>198</v>
      </c>
    </row>
    <row r="306" spans="1:2" x14ac:dyDescent="0.35">
      <c r="A306" s="4" t="s">
        <v>115</v>
      </c>
      <c r="B306" s="4" t="s">
        <v>200</v>
      </c>
    </row>
    <row r="307" spans="1:2" x14ac:dyDescent="0.35">
      <c r="A307" s="4" t="s">
        <v>115</v>
      </c>
      <c r="B307" s="4" t="s">
        <v>202</v>
      </c>
    </row>
    <row r="308" spans="1:2" x14ac:dyDescent="0.35">
      <c r="A308" s="4" t="s">
        <v>115</v>
      </c>
      <c r="B308" s="4" t="s">
        <v>204</v>
      </c>
    </row>
    <row r="309" spans="1:2" x14ac:dyDescent="0.35">
      <c r="A309" s="4" t="s">
        <v>116</v>
      </c>
      <c r="B309" s="4" t="s">
        <v>168</v>
      </c>
    </row>
    <row r="310" spans="1:2" x14ac:dyDescent="0.35">
      <c r="A310" s="4" t="s">
        <v>116</v>
      </c>
      <c r="B310" s="4" t="s">
        <v>170</v>
      </c>
    </row>
    <row r="311" spans="1:2" x14ac:dyDescent="0.35">
      <c r="A311" s="4" t="s">
        <v>116</v>
      </c>
      <c r="B311" s="4" t="s">
        <v>172</v>
      </c>
    </row>
    <row r="312" spans="1:2" x14ac:dyDescent="0.35">
      <c r="A312" s="4" t="s">
        <v>116</v>
      </c>
      <c r="B312" s="4" t="s">
        <v>174</v>
      </c>
    </row>
    <row r="313" spans="1:2" x14ac:dyDescent="0.35">
      <c r="A313" s="4" t="s">
        <v>117</v>
      </c>
      <c r="B313" s="4" t="s">
        <v>168</v>
      </c>
    </row>
    <row r="314" spans="1:2" x14ac:dyDescent="0.35">
      <c r="A314" s="4" t="s">
        <v>117</v>
      </c>
      <c r="B314" s="4" t="s">
        <v>170</v>
      </c>
    </row>
    <row r="315" spans="1:2" x14ac:dyDescent="0.35">
      <c r="A315" s="4" t="s">
        <v>117</v>
      </c>
      <c r="B315" s="4" t="s">
        <v>172</v>
      </c>
    </row>
    <row r="316" spans="1:2" x14ac:dyDescent="0.35">
      <c r="A316" s="4" t="s">
        <v>117</v>
      </c>
      <c r="B316" s="4" t="s">
        <v>174</v>
      </c>
    </row>
    <row r="317" spans="1:2" x14ac:dyDescent="0.35">
      <c r="A317" s="4" t="s">
        <v>117</v>
      </c>
      <c r="B317" s="4" t="s">
        <v>176</v>
      </c>
    </row>
    <row r="318" spans="1:2" x14ac:dyDescent="0.35">
      <c r="A318" s="4" t="s">
        <v>117</v>
      </c>
      <c r="B318" s="4" t="s">
        <v>178</v>
      </c>
    </row>
    <row r="319" spans="1:2" x14ac:dyDescent="0.35">
      <c r="A319" s="4" t="s">
        <v>117</v>
      </c>
      <c r="B319" s="4" t="s">
        <v>180</v>
      </c>
    </row>
    <row r="320" spans="1:2" x14ac:dyDescent="0.35">
      <c r="A320" s="4" t="s">
        <v>117</v>
      </c>
      <c r="B320" s="4" t="s">
        <v>182</v>
      </c>
    </row>
    <row r="321" spans="1:2" x14ac:dyDescent="0.35">
      <c r="A321" s="4" t="s">
        <v>117</v>
      </c>
      <c r="B321" s="4" t="s">
        <v>184</v>
      </c>
    </row>
    <row r="322" spans="1:2" x14ac:dyDescent="0.35">
      <c r="A322" s="4" t="s">
        <v>117</v>
      </c>
      <c r="B322" s="4" t="s">
        <v>186</v>
      </c>
    </row>
    <row r="323" spans="1:2" x14ac:dyDescent="0.35">
      <c r="A323" s="4" t="s">
        <v>117</v>
      </c>
      <c r="B323" s="4" t="s">
        <v>188</v>
      </c>
    </row>
    <row r="324" spans="1:2" x14ac:dyDescent="0.35">
      <c r="A324" s="4" t="s">
        <v>117</v>
      </c>
      <c r="B324" s="4" t="s">
        <v>190</v>
      </c>
    </row>
    <row r="325" spans="1:2" x14ac:dyDescent="0.35">
      <c r="A325" s="4" t="s">
        <v>117</v>
      </c>
      <c r="B325" s="4" t="s">
        <v>192</v>
      </c>
    </row>
    <row r="326" spans="1:2" x14ac:dyDescent="0.35">
      <c r="A326" s="4" t="s">
        <v>117</v>
      </c>
      <c r="B326" s="4" t="s">
        <v>194</v>
      </c>
    </row>
    <row r="327" spans="1:2" x14ac:dyDescent="0.35">
      <c r="A327" s="4" t="s">
        <v>117</v>
      </c>
      <c r="B327" s="4" t="s">
        <v>196</v>
      </c>
    </row>
    <row r="328" spans="1:2" x14ac:dyDescent="0.35">
      <c r="A328" s="4" t="s">
        <v>117</v>
      </c>
      <c r="B328" s="4" t="s">
        <v>198</v>
      </c>
    </row>
    <row r="329" spans="1:2" x14ac:dyDescent="0.35">
      <c r="A329" s="4" t="s">
        <v>117</v>
      </c>
      <c r="B329" s="4" t="s">
        <v>200</v>
      </c>
    </row>
    <row r="330" spans="1:2" x14ac:dyDescent="0.35">
      <c r="A330" s="4" t="s">
        <v>117</v>
      </c>
      <c r="B330" s="4" t="s">
        <v>202</v>
      </c>
    </row>
    <row r="331" spans="1:2" x14ac:dyDescent="0.35">
      <c r="A331" s="4" t="s">
        <v>117</v>
      </c>
      <c r="B331" s="4" t="s">
        <v>204</v>
      </c>
    </row>
    <row r="332" spans="1:2" x14ac:dyDescent="0.35">
      <c r="A332" s="4" t="s">
        <v>118</v>
      </c>
      <c r="B332" s="4" t="s">
        <v>168</v>
      </c>
    </row>
    <row r="333" spans="1:2" x14ac:dyDescent="0.35">
      <c r="A333" s="4" t="s">
        <v>118</v>
      </c>
      <c r="B333" s="4" t="s">
        <v>170</v>
      </c>
    </row>
    <row r="334" spans="1:2" x14ac:dyDescent="0.35">
      <c r="A334" s="4" t="s">
        <v>118</v>
      </c>
      <c r="B334" s="4" t="s">
        <v>172</v>
      </c>
    </row>
    <row r="335" spans="1:2" x14ac:dyDescent="0.35">
      <c r="A335" s="4" t="s">
        <v>118</v>
      </c>
      <c r="B335" s="4" t="s">
        <v>174</v>
      </c>
    </row>
    <row r="336" spans="1:2" x14ac:dyDescent="0.35">
      <c r="A336" s="4" t="s">
        <v>119</v>
      </c>
      <c r="B336" s="4" t="s">
        <v>176</v>
      </c>
    </row>
    <row r="337" spans="1:2" x14ac:dyDescent="0.35">
      <c r="A337" s="4" t="s">
        <v>119</v>
      </c>
      <c r="B337" s="4" t="s">
        <v>178</v>
      </c>
    </row>
    <row r="338" spans="1:2" x14ac:dyDescent="0.35">
      <c r="A338" s="4" t="s">
        <v>119</v>
      </c>
      <c r="B338" s="4" t="s">
        <v>180</v>
      </c>
    </row>
    <row r="339" spans="1:2" x14ac:dyDescent="0.35">
      <c r="A339" s="4" t="s">
        <v>119</v>
      </c>
      <c r="B339" s="4" t="s">
        <v>182</v>
      </c>
    </row>
    <row r="340" spans="1:2" x14ac:dyDescent="0.35">
      <c r="A340" s="4" t="s">
        <v>119</v>
      </c>
      <c r="B340" s="4" t="s">
        <v>184</v>
      </c>
    </row>
    <row r="341" spans="1:2" x14ac:dyDescent="0.35">
      <c r="A341" s="4" t="s">
        <v>119</v>
      </c>
      <c r="B341" s="4" t="s">
        <v>186</v>
      </c>
    </row>
    <row r="342" spans="1:2" x14ac:dyDescent="0.35">
      <c r="A342" s="4" t="s">
        <v>119</v>
      </c>
      <c r="B342" s="4" t="s">
        <v>188</v>
      </c>
    </row>
    <row r="343" spans="1:2" x14ac:dyDescent="0.35">
      <c r="A343" s="4" t="s">
        <v>120</v>
      </c>
      <c r="B343" s="4" t="s">
        <v>194</v>
      </c>
    </row>
    <row r="344" spans="1:2" x14ac:dyDescent="0.35">
      <c r="A344" s="4" t="s">
        <v>120</v>
      </c>
      <c r="B344" s="4" t="s">
        <v>196</v>
      </c>
    </row>
    <row r="345" spans="1:2" x14ac:dyDescent="0.35">
      <c r="A345" s="4" t="s">
        <v>120</v>
      </c>
      <c r="B345" s="4" t="s">
        <v>198</v>
      </c>
    </row>
    <row r="346" spans="1:2" x14ac:dyDescent="0.35">
      <c r="A346" s="4" t="s">
        <v>120</v>
      </c>
      <c r="B346" s="4" t="s">
        <v>200</v>
      </c>
    </row>
    <row r="347" spans="1:2" x14ac:dyDescent="0.35">
      <c r="A347" s="4" t="s">
        <v>120</v>
      </c>
      <c r="B347" s="4" t="s">
        <v>202</v>
      </c>
    </row>
    <row r="348" spans="1:2" x14ac:dyDescent="0.35">
      <c r="A348" s="4" t="s">
        <v>121</v>
      </c>
      <c r="B348" s="4" t="s">
        <v>206</v>
      </c>
    </row>
    <row r="349" spans="1:2" x14ac:dyDescent="0.35">
      <c r="A349" s="4" t="s">
        <v>121</v>
      </c>
      <c r="B349" s="4" t="s">
        <v>208</v>
      </c>
    </row>
    <row r="350" spans="1:2" x14ac:dyDescent="0.35">
      <c r="A350" s="4" t="s">
        <v>121</v>
      </c>
      <c r="B350" s="4" t="s">
        <v>210</v>
      </c>
    </row>
    <row r="351" spans="1:2" x14ac:dyDescent="0.35">
      <c r="A351" s="4" t="s">
        <v>121</v>
      </c>
      <c r="B351" s="4" t="s">
        <v>212</v>
      </c>
    </row>
    <row r="352" spans="1:2" x14ac:dyDescent="0.35">
      <c r="A352" s="4" t="s">
        <v>121</v>
      </c>
      <c r="B352" s="4" t="s">
        <v>214</v>
      </c>
    </row>
    <row r="353" spans="1:2" x14ac:dyDescent="0.35">
      <c r="A353" s="4" t="s">
        <v>121</v>
      </c>
      <c r="B353" s="4" t="s">
        <v>216</v>
      </c>
    </row>
    <row r="354" spans="1:2" x14ac:dyDescent="0.35">
      <c r="A354" s="4" t="s">
        <v>121</v>
      </c>
      <c r="B354" s="4" t="s">
        <v>218</v>
      </c>
    </row>
    <row r="355" spans="1:2" x14ac:dyDescent="0.35">
      <c r="A355" s="4" t="s">
        <v>121</v>
      </c>
      <c r="B355" s="4" t="s">
        <v>220</v>
      </c>
    </row>
    <row r="356" spans="1:2" x14ac:dyDescent="0.35">
      <c r="A356" s="4" t="s">
        <v>121</v>
      </c>
      <c r="B356" s="4" t="s">
        <v>222</v>
      </c>
    </row>
    <row r="357" spans="1:2" x14ac:dyDescent="0.35">
      <c r="A357" s="4" t="s">
        <v>121</v>
      </c>
      <c r="B357" s="4" t="s">
        <v>224</v>
      </c>
    </row>
    <row r="358" spans="1:2" x14ac:dyDescent="0.35">
      <c r="A358" s="4" t="s">
        <v>121</v>
      </c>
      <c r="B358" s="4" t="s">
        <v>226</v>
      </c>
    </row>
    <row r="359" spans="1:2" x14ac:dyDescent="0.35">
      <c r="A359" s="4" t="s">
        <v>121</v>
      </c>
      <c r="B359" s="4" t="s">
        <v>228</v>
      </c>
    </row>
    <row r="360" spans="1:2" x14ac:dyDescent="0.35">
      <c r="A360" s="4" t="s">
        <v>122</v>
      </c>
      <c r="B360" s="4" t="s">
        <v>168</v>
      </c>
    </row>
    <row r="361" spans="1:2" x14ac:dyDescent="0.35">
      <c r="A361" s="4" t="s">
        <v>122</v>
      </c>
      <c r="B361" s="4" t="s">
        <v>170</v>
      </c>
    </row>
    <row r="362" spans="1:2" x14ac:dyDescent="0.35">
      <c r="A362" s="4" t="s">
        <v>122</v>
      </c>
      <c r="B362" s="4" t="s">
        <v>172</v>
      </c>
    </row>
    <row r="363" spans="1:2" x14ac:dyDescent="0.35">
      <c r="A363" s="4" t="s">
        <v>122</v>
      </c>
      <c r="B363" s="4" t="s">
        <v>174</v>
      </c>
    </row>
    <row r="364" spans="1:2" x14ac:dyDescent="0.35">
      <c r="A364" s="4" t="s">
        <v>122</v>
      </c>
      <c r="B364" s="4" t="s">
        <v>176</v>
      </c>
    </row>
    <row r="365" spans="1:2" x14ac:dyDescent="0.35">
      <c r="A365" s="4" t="s">
        <v>122</v>
      </c>
      <c r="B365" s="4" t="s">
        <v>178</v>
      </c>
    </row>
    <row r="366" spans="1:2" x14ac:dyDescent="0.35">
      <c r="A366" s="4" t="s">
        <v>122</v>
      </c>
      <c r="B366" s="4" t="s">
        <v>180</v>
      </c>
    </row>
    <row r="367" spans="1:2" x14ac:dyDescent="0.35">
      <c r="A367" s="4" t="s">
        <v>122</v>
      </c>
      <c r="B367" s="4" t="s">
        <v>182</v>
      </c>
    </row>
    <row r="368" spans="1:2" x14ac:dyDescent="0.35">
      <c r="A368" s="4" t="s">
        <v>122</v>
      </c>
      <c r="B368" s="4" t="s">
        <v>184</v>
      </c>
    </row>
    <row r="369" spans="1:2" x14ac:dyDescent="0.35">
      <c r="A369" s="4" t="s">
        <v>122</v>
      </c>
      <c r="B369" s="4" t="s">
        <v>186</v>
      </c>
    </row>
    <row r="370" spans="1:2" x14ac:dyDescent="0.35">
      <c r="A370" s="4" t="s">
        <v>122</v>
      </c>
      <c r="B370" s="4" t="s">
        <v>188</v>
      </c>
    </row>
    <row r="371" spans="1:2" x14ac:dyDescent="0.35">
      <c r="A371" s="4" t="s">
        <v>122</v>
      </c>
      <c r="B371" s="4" t="s">
        <v>190</v>
      </c>
    </row>
    <row r="372" spans="1:2" x14ac:dyDescent="0.35">
      <c r="A372" s="4" t="s">
        <v>122</v>
      </c>
      <c r="B372" s="4" t="s">
        <v>192</v>
      </c>
    </row>
    <row r="373" spans="1:2" x14ac:dyDescent="0.35">
      <c r="A373" s="4" t="s">
        <v>122</v>
      </c>
      <c r="B373" s="4" t="s">
        <v>194</v>
      </c>
    </row>
    <row r="374" spans="1:2" x14ac:dyDescent="0.35">
      <c r="A374" s="4" t="s">
        <v>122</v>
      </c>
      <c r="B374" s="4" t="s">
        <v>196</v>
      </c>
    </row>
    <row r="375" spans="1:2" x14ac:dyDescent="0.35">
      <c r="A375" s="4" t="s">
        <v>122</v>
      </c>
      <c r="B375" s="4" t="s">
        <v>198</v>
      </c>
    </row>
    <row r="376" spans="1:2" x14ac:dyDescent="0.35">
      <c r="A376" s="4" t="s">
        <v>122</v>
      </c>
      <c r="B376" s="4" t="s">
        <v>200</v>
      </c>
    </row>
    <row r="377" spans="1:2" x14ac:dyDescent="0.35">
      <c r="A377" s="4" t="s">
        <v>122</v>
      </c>
      <c r="B377" s="4" t="s">
        <v>202</v>
      </c>
    </row>
    <row r="378" spans="1:2" x14ac:dyDescent="0.35">
      <c r="A378" s="4" t="s">
        <v>122</v>
      </c>
      <c r="B378" s="4" t="s">
        <v>204</v>
      </c>
    </row>
    <row r="379" spans="1:2" x14ac:dyDescent="0.35">
      <c r="A379" s="4" t="s">
        <v>123</v>
      </c>
      <c r="B379" s="4" t="s">
        <v>168</v>
      </c>
    </row>
    <row r="380" spans="1:2" x14ac:dyDescent="0.35">
      <c r="A380" s="4" t="s">
        <v>123</v>
      </c>
      <c r="B380" s="4" t="s">
        <v>170</v>
      </c>
    </row>
    <row r="381" spans="1:2" x14ac:dyDescent="0.35">
      <c r="A381" s="4" t="s">
        <v>123</v>
      </c>
      <c r="B381" s="4" t="s">
        <v>172</v>
      </c>
    </row>
    <row r="382" spans="1:2" x14ac:dyDescent="0.35">
      <c r="A382" s="4" t="s">
        <v>123</v>
      </c>
      <c r="B382" s="4" t="s">
        <v>174</v>
      </c>
    </row>
    <row r="383" spans="1:2" x14ac:dyDescent="0.35">
      <c r="A383" s="4" t="s">
        <v>124</v>
      </c>
      <c r="B383" s="4" t="s">
        <v>176</v>
      </c>
    </row>
    <row r="384" spans="1:2" x14ac:dyDescent="0.35">
      <c r="A384" s="4" t="s">
        <v>124</v>
      </c>
      <c r="B384" s="4" t="s">
        <v>178</v>
      </c>
    </row>
    <row r="385" spans="1:2" x14ac:dyDescent="0.35">
      <c r="A385" s="4" t="s">
        <v>124</v>
      </c>
      <c r="B385" s="4" t="s">
        <v>180</v>
      </c>
    </row>
    <row r="386" spans="1:2" x14ac:dyDescent="0.35">
      <c r="A386" s="4" t="s">
        <v>124</v>
      </c>
      <c r="B386" s="4" t="s">
        <v>182</v>
      </c>
    </row>
    <row r="387" spans="1:2" x14ac:dyDescent="0.35">
      <c r="A387" s="4" t="s">
        <v>124</v>
      </c>
      <c r="B387" s="4" t="s">
        <v>184</v>
      </c>
    </row>
    <row r="388" spans="1:2" x14ac:dyDescent="0.35">
      <c r="A388" s="4" t="s">
        <v>124</v>
      </c>
      <c r="B388" s="4" t="s">
        <v>186</v>
      </c>
    </row>
    <row r="389" spans="1:2" x14ac:dyDescent="0.35">
      <c r="A389" s="4" t="s">
        <v>124</v>
      </c>
      <c r="B389" s="4" t="s">
        <v>188</v>
      </c>
    </row>
    <row r="390" spans="1:2" x14ac:dyDescent="0.35">
      <c r="A390" s="4" t="s">
        <v>125</v>
      </c>
      <c r="B390" s="4" t="s">
        <v>194</v>
      </c>
    </row>
    <row r="391" spans="1:2" x14ac:dyDescent="0.35">
      <c r="A391" s="4" t="s">
        <v>125</v>
      </c>
      <c r="B391" s="4" t="s">
        <v>196</v>
      </c>
    </row>
    <row r="392" spans="1:2" x14ac:dyDescent="0.35">
      <c r="A392" s="4" t="s">
        <v>125</v>
      </c>
      <c r="B392" s="4" t="s">
        <v>198</v>
      </c>
    </row>
    <row r="393" spans="1:2" x14ac:dyDescent="0.35">
      <c r="A393" s="4" t="s">
        <v>125</v>
      </c>
      <c r="B393" s="4" t="s">
        <v>200</v>
      </c>
    </row>
    <row r="394" spans="1:2" x14ac:dyDescent="0.35">
      <c r="A394" s="4" t="s">
        <v>125</v>
      </c>
      <c r="B394" s="4" t="s">
        <v>202</v>
      </c>
    </row>
    <row r="395" spans="1:2" x14ac:dyDescent="0.35">
      <c r="A395" s="4" t="s">
        <v>126</v>
      </c>
      <c r="B395" s="4" t="s">
        <v>206</v>
      </c>
    </row>
    <row r="396" spans="1:2" x14ac:dyDescent="0.35">
      <c r="A396" s="4" t="s">
        <v>126</v>
      </c>
      <c r="B396" s="4" t="s">
        <v>208</v>
      </c>
    </row>
    <row r="397" spans="1:2" x14ac:dyDescent="0.35">
      <c r="A397" s="4" t="s">
        <v>126</v>
      </c>
      <c r="B397" s="4" t="s">
        <v>210</v>
      </c>
    </row>
    <row r="398" spans="1:2" x14ac:dyDescent="0.35">
      <c r="A398" s="4" t="s">
        <v>126</v>
      </c>
      <c r="B398" s="4" t="s">
        <v>212</v>
      </c>
    </row>
    <row r="399" spans="1:2" x14ac:dyDescent="0.35">
      <c r="A399" s="4" t="s">
        <v>126</v>
      </c>
      <c r="B399" s="4" t="s">
        <v>214</v>
      </c>
    </row>
    <row r="400" spans="1:2" x14ac:dyDescent="0.35">
      <c r="A400" s="4" t="s">
        <v>126</v>
      </c>
      <c r="B400" s="4" t="s">
        <v>216</v>
      </c>
    </row>
    <row r="401" spans="1:2" x14ac:dyDescent="0.35">
      <c r="A401" s="4" t="s">
        <v>126</v>
      </c>
      <c r="B401" s="4" t="s">
        <v>218</v>
      </c>
    </row>
    <row r="402" spans="1:2" x14ac:dyDescent="0.35">
      <c r="A402" s="4" t="s">
        <v>126</v>
      </c>
      <c r="B402" s="4" t="s">
        <v>220</v>
      </c>
    </row>
    <row r="403" spans="1:2" x14ac:dyDescent="0.35">
      <c r="A403" s="4" t="s">
        <v>126</v>
      </c>
      <c r="B403" s="4" t="s">
        <v>222</v>
      </c>
    </row>
    <row r="404" spans="1:2" x14ac:dyDescent="0.35">
      <c r="A404" s="4" t="s">
        <v>126</v>
      </c>
      <c r="B404" s="4" t="s">
        <v>224</v>
      </c>
    </row>
    <row r="405" spans="1:2" x14ac:dyDescent="0.35">
      <c r="A405" s="4" t="s">
        <v>126</v>
      </c>
      <c r="B405" s="4" t="s">
        <v>226</v>
      </c>
    </row>
    <row r="406" spans="1:2" x14ac:dyDescent="0.35">
      <c r="A406" s="4" t="s">
        <v>126</v>
      </c>
      <c r="B406" s="4" t="s">
        <v>228</v>
      </c>
    </row>
    <row r="407" spans="1:2" x14ac:dyDescent="0.35">
      <c r="A407" s="4" t="s">
        <v>127</v>
      </c>
      <c r="B407" s="4" t="s">
        <v>168</v>
      </c>
    </row>
    <row r="408" spans="1:2" x14ac:dyDescent="0.35">
      <c r="A408" s="4" t="s">
        <v>127</v>
      </c>
      <c r="B408" s="4" t="s">
        <v>170</v>
      </c>
    </row>
    <row r="409" spans="1:2" x14ac:dyDescent="0.35">
      <c r="A409" s="4" t="s">
        <v>127</v>
      </c>
      <c r="B409" s="4" t="s">
        <v>172</v>
      </c>
    </row>
    <row r="410" spans="1:2" x14ac:dyDescent="0.35">
      <c r="A410" s="4" t="s">
        <v>127</v>
      </c>
      <c r="B410" s="4" t="s">
        <v>174</v>
      </c>
    </row>
    <row r="411" spans="1:2" x14ac:dyDescent="0.35">
      <c r="A411" s="4" t="s">
        <v>127</v>
      </c>
      <c r="B411" s="4" t="s">
        <v>176</v>
      </c>
    </row>
    <row r="412" spans="1:2" x14ac:dyDescent="0.35">
      <c r="A412" s="4" t="s">
        <v>127</v>
      </c>
      <c r="B412" s="4" t="s">
        <v>178</v>
      </c>
    </row>
    <row r="413" spans="1:2" x14ac:dyDescent="0.35">
      <c r="A413" s="4" t="s">
        <v>127</v>
      </c>
      <c r="B413" s="4" t="s">
        <v>180</v>
      </c>
    </row>
    <row r="414" spans="1:2" x14ac:dyDescent="0.35">
      <c r="A414" s="4" t="s">
        <v>127</v>
      </c>
      <c r="B414" s="4" t="s">
        <v>182</v>
      </c>
    </row>
    <row r="415" spans="1:2" x14ac:dyDescent="0.35">
      <c r="A415" s="4" t="s">
        <v>127</v>
      </c>
      <c r="B415" s="4" t="s">
        <v>184</v>
      </c>
    </row>
    <row r="416" spans="1:2" x14ac:dyDescent="0.35">
      <c r="A416" s="4" t="s">
        <v>127</v>
      </c>
      <c r="B416" s="4" t="s">
        <v>186</v>
      </c>
    </row>
    <row r="417" spans="1:2" x14ac:dyDescent="0.35">
      <c r="A417" s="4" t="s">
        <v>127</v>
      </c>
      <c r="B417" s="4" t="s">
        <v>188</v>
      </c>
    </row>
    <row r="418" spans="1:2" x14ac:dyDescent="0.35">
      <c r="A418" s="4" t="s">
        <v>127</v>
      </c>
      <c r="B418" s="4" t="s">
        <v>190</v>
      </c>
    </row>
    <row r="419" spans="1:2" x14ac:dyDescent="0.35">
      <c r="A419" s="4" t="s">
        <v>127</v>
      </c>
      <c r="B419" s="4" t="s">
        <v>192</v>
      </c>
    </row>
    <row r="420" spans="1:2" x14ac:dyDescent="0.35">
      <c r="A420" s="4" t="s">
        <v>127</v>
      </c>
      <c r="B420" s="4" t="s">
        <v>194</v>
      </c>
    </row>
    <row r="421" spans="1:2" x14ac:dyDescent="0.35">
      <c r="A421" s="4" t="s">
        <v>127</v>
      </c>
      <c r="B421" s="4" t="s">
        <v>196</v>
      </c>
    </row>
    <row r="422" spans="1:2" x14ac:dyDescent="0.35">
      <c r="A422" s="4" t="s">
        <v>127</v>
      </c>
      <c r="B422" s="4" t="s">
        <v>198</v>
      </c>
    </row>
    <row r="423" spans="1:2" x14ac:dyDescent="0.35">
      <c r="A423" s="4" t="s">
        <v>127</v>
      </c>
      <c r="B423" s="4" t="s">
        <v>200</v>
      </c>
    </row>
    <row r="424" spans="1:2" x14ac:dyDescent="0.35">
      <c r="A424" s="4" t="s">
        <v>127</v>
      </c>
      <c r="B424" s="4" t="s">
        <v>202</v>
      </c>
    </row>
    <row r="425" spans="1:2" x14ac:dyDescent="0.35">
      <c r="A425" s="4" t="s">
        <v>127</v>
      </c>
      <c r="B425" s="4" t="s">
        <v>204</v>
      </c>
    </row>
    <row r="426" spans="1:2" x14ac:dyDescent="0.35">
      <c r="A426" s="4" t="s">
        <v>128</v>
      </c>
      <c r="B426" s="4" t="s">
        <v>168</v>
      </c>
    </row>
    <row r="427" spans="1:2" x14ac:dyDescent="0.35">
      <c r="A427" s="4" t="s">
        <v>128</v>
      </c>
      <c r="B427" s="4" t="s">
        <v>170</v>
      </c>
    </row>
    <row r="428" spans="1:2" x14ac:dyDescent="0.35">
      <c r="A428" s="4" t="s">
        <v>128</v>
      </c>
      <c r="B428" s="4" t="s">
        <v>172</v>
      </c>
    </row>
    <row r="429" spans="1:2" x14ac:dyDescent="0.35">
      <c r="A429" s="4" t="s">
        <v>128</v>
      </c>
      <c r="B429" s="4" t="s">
        <v>174</v>
      </c>
    </row>
    <row r="430" spans="1:2" x14ac:dyDescent="0.35">
      <c r="A430" s="4" t="s">
        <v>129</v>
      </c>
      <c r="B430" s="4" t="s">
        <v>168</v>
      </c>
    </row>
    <row r="431" spans="1:2" x14ac:dyDescent="0.35">
      <c r="A431" s="4" t="s">
        <v>129</v>
      </c>
      <c r="B431" s="4" t="s">
        <v>170</v>
      </c>
    </row>
    <row r="432" spans="1:2" x14ac:dyDescent="0.35">
      <c r="A432" s="4" t="s">
        <v>129</v>
      </c>
      <c r="B432" s="4" t="s">
        <v>172</v>
      </c>
    </row>
    <row r="433" spans="1:2" x14ac:dyDescent="0.35">
      <c r="A433" s="4" t="s">
        <v>129</v>
      </c>
      <c r="B433" s="4" t="s">
        <v>174</v>
      </c>
    </row>
    <row r="434" spans="1:2" x14ac:dyDescent="0.35">
      <c r="A434" s="4" t="s">
        <v>130</v>
      </c>
      <c r="B434" s="4" t="s">
        <v>176</v>
      </c>
    </row>
    <row r="435" spans="1:2" x14ac:dyDescent="0.35">
      <c r="A435" s="4" t="s">
        <v>130</v>
      </c>
      <c r="B435" s="4" t="s">
        <v>178</v>
      </c>
    </row>
    <row r="436" spans="1:2" x14ac:dyDescent="0.35">
      <c r="A436" s="4" t="s">
        <v>130</v>
      </c>
      <c r="B436" s="4" t="s">
        <v>180</v>
      </c>
    </row>
    <row r="437" spans="1:2" x14ac:dyDescent="0.35">
      <c r="A437" s="4" t="s">
        <v>130</v>
      </c>
      <c r="B437" s="4" t="s">
        <v>182</v>
      </c>
    </row>
    <row r="438" spans="1:2" x14ac:dyDescent="0.35">
      <c r="A438" s="4" t="s">
        <v>130</v>
      </c>
      <c r="B438" s="4" t="s">
        <v>184</v>
      </c>
    </row>
    <row r="439" spans="1:2" x14ac:dyDescent="0.35">
      <c r="A439" s="4" t="s">
        <v>130</v>
      </c>
      <c r="B439" s="4" t="s">
        <v>186</v>
      </c>
    </row>
    <row r="440" spans="1:2" x14ac:dyDescent="0.35">
      <c r="A440" s="4" t="s">
        <v>130</v>
      </c>
      <c r="B440" s="4" t="s">
        <v>188</v>
      </c>
    </row>
    <row r="441" spans="1:2" x14ac:dyDescent="0.35">
      <c r="A441" s="4" t="s">
        <v>131</v>
      </c>
      <c r="B441" s="4" t="s">
        <v>168</v>
      </c>
    </row>
    <row r="442" spans="1:2" x14ac:dyDescent="0.35">
      <c r="A442" s="4" t="s">
        <v>131</v>
      </c>
      <c r="B442" s="4" t="s">
        <v>170</v>
      </c>
    </row>
    <row r="443" spans="1:2" x14ac:dyDescent="0.35">
      <c r="A443" s="4" t="s">
        <v>131</v>
      </c>
      <c r="B443" s="4" t="s">
        <v>172</v>
      </c>
    </row>
    <row r="444" spans="1:2" x14ac:dyDescent="0.35">
      <c r="A444" s="4" t="s">
        <v>131</v>
      </c>
      <c r="B444" s="4" t="s">
        <v>174</v>
      </c>
    </row>
    <row r="445" spans="1:2" x14ac:dyDescent="0.35">
      <c r="A445" s="4" t="s">
        <v>131</v>
      </c>
      <c r="B445" s="4" t="s">
        <v>176</v>
      </c>
    </row>
    <row r="446" spans="1:2" x14ac:dyDescent="0.35">
      <c r="A446" s="4" t="s">
        <v>131</v>
      </c>
      <c r="B446" s="4" t="s">
        <v>178</v>
      </c>
    </row>
    <row r="447" spans="1:2" x14ac:dyDescent="0.35">
      <c r="A447" s="4" t="s">
        <v>131</v>
      </c>
      <c r="B447" s="4" t="s">
        <v>180</v>
      </c>
    </row>
    <row r="448" spans="1:2" x14ac:dyDescent="0.35">
      <c r="A448" s="4" t="s">
        <v>131</v>
      </c>
      <c r="B448" s="4" t="s">
        <v>182</v>
      </c>
    </row>
    <row r="449" spans="1:2" x14ac:dyDescent="0.35">
      <c r="A449" s="4" t="s">
        <v>131</v>
      </c>
      <c r="B449" s="4" t="s">
        <v>184</v>
      </c>
    </row>
    <row r="450" spans="1:2" x14ac:dyDescent="0.35">
      <c r="A450" s="4" t="s">
        <v>131</v>
      </c>
      <c r="B450" s="4" t="s">
        <v>186</v>
      </c>
    </row>
    <row r="451" spans="1:2" x14ac:dyDescent="0.35">
      <c r="A451" s="4" t="s">
        <v>131</v>
      </c>
      <c r="B451" s="4" t="s">
        <v>188</v>
      </c>
    </row>
    <row r="452" spans="1:2" x14ac:dyDescent="0.35">
      <c r="A452" s="4" t="s">
        <v>131</v>
      </c>
      <c r="B452" s="4" t="s">
        <v>190</v>
      </c>
    </row>
    <row r="453" spans="1:2" x14ac:dyDescent="0.35">
      <c r="A453" s="4" t="s">
        <v>131</v>
      </c>
      <c r="B453" s="4" t="s">
        <v>192</v>
      </c>
    </row>
    <row r="454" spans="1:2" x14ac:dyDescent="0.35">
      <c r="A454" s="4" t="s">
        <v>131</v>
      </c>
      <c r="B454" s="4" t="s">
        <v>194</v>
      </c>
    </row>
    <row r="455" spans="1:2" x14ac:dyDescent="0.35">
      <c r="A455" s="4" t="s">
        <v>131</v>
      </c>
      <c r="B455" s="4" t="s">
        <v>196</v>
      </c>
    </row>
    <row r="456" spans="1:2" x14ac:dyDescent="0.35">
      <c r="A456" s="4" t="s">
        <v>131</v>
      </c>
      <c r="B456" s="4" t="s">
        <v>198</v>
      </c>
    </row>
    <row r="457" spans="1:2" x14ac:dyDescent="0.35">
      <c r="A457" s="4" t="s">
        <v>131</v>
      </c>
      <c r="B457" s="4" t="s">
        <v>200</v>
      </c>
    </row>
    <row r="458" spans="1:2" x14ac:dyDescent="0.35">
      <c r="A458" s="4" t="s">
        <v>131</v>
      </c>
      <c r="B458" s="4" t="s">
        <v>202</v>
      </c>
    </row>
    <row r="459" spans="1:2" x14ac:dyDescent="0.35">
      <c r="A459" s="4" t="s">
        <v>131</v>
      </c>
      <c r="B459" s="4" t="s">
        <v>204</v>
      </c>
    </row>
    <row r="460" spans="1:2" x14ac:dyDescent="0.35">
      <c r="A460" s="4" t="s">
        <v>132</v>
      </c>
      <c r="B460" s="4" t="s">
        <v>168</v>
      </c>
    </row>
    <row r="461" spans="1:2" x14ac:dyDescent="0.35">
      <c r="A461" s="4" t="s">
        <v>132</v>
      </c>
      <c r="B461" s="4" t="s">
        <v>170</v>
      </c>
    </row>
    <row r="462" spans="1:2" x14ac:dyDescent="0.35">
      <c r="A462" s="4" t="s">
        <v>132</v>
      </c>
      <c r="B462" s="4" t="s">
        <v>172</v>
      </c>
    </row>
    <row r="463" spans="1:2" x14ac:dyDescent="0.35">
      <c r="A463" s="4" t="s">
        <v>132</v>
      </c>
      <c r="B463" s="4" t="s">
        <v>174</v>
      </c>
    </row>
    <row r="464" spans="1:2" x14ac:dyDescent="0.35">
      <c r="A464" s="4" t="s">
        <v>133</v>
      </c>
      <c r="B464" s="4" t="s">
        <v>168</v>
      </c>
    </row>
    <row r="465" spans="1:2" x14ac:dyDescent="0.35">
      <c r="A465" s="4" t="s">
        <v>133</v>
      </c>
      <c r="B465" s="4" t="s">
        <v>170</v>
      </c>
    </row>
    <row r="466" spans="1:2" x14ac:dyDescent="0.35">
      <c r="A466" s="4" t="s">
        <v>133</v>
      </c>
      <c r="B466" s="4" t="s">
        <v>172</v>
      </c>
    </row>
    <row r="467" spans="1:2" x14ac:dyDescent="0.35">
      <c r="A467" s="4" t="s">
        <v>133</v>
      </c>
      <c r="B467" s="4" t="s">
        <v>174</v>
      </c>
    </row>
    <row r="468" spans="1:2" x14ac:dyDescent="0.35">
      <c r="A468" s="4" t="s">
        <v>133</v>
      </c>
      <c r="B468" s="4" t="s">
        <v>176</v>
      </c>
    </row>
    <row r="469" spans="1:2" x14ac:dyDescent="0.35">
      <c r="A469" s="4" t="s">
        <v>133</v>
      </c>
      <c r="B469" s="4" t="s">
        <v>178</v>
      </c>
    </row>
    <row r="470" spans="1:2" x14ac:dyDescent="0.35">
      <c r="A470" s="4" t="s">
        <v>133</v>
      </c>
      <c r="B470" s="4" t="s">
        <v>180</v>
      </c>
    </row>
    <row r="471" spans="1:2" x14ac:dyDescent="0.35">
      <c r="A471" s="4" t="s">
        <v>133</v>
      </c>
      <c r="B471" s="4" t="s">
        <v>182</v>
      </c>
    </row>
    <row r="472" spans="1:2" x14ac:dyDescent="0.35">
      <c r="A472" s="4" t="s">
        <v>133</v>
      </c>
      <c r="B472" s="4" t="s">
        <v>184</v>
      </c>
    </row>
    <row r="473" spans="1:2" x14ac:dyDescent="0.35">
      <c r="A473" s="4" t="s">
        <v>133</v>
      </c>
      <c r="B473" s="4" t="s">
        <v>186</v>
      </c>
    </row>
    <row r="474" spans="1:2" x14ac:dyDescent="0.35">
      <c r="A474" s="4" t="s">
        <v>133</v>
      </c>
      <c r="B474" s="4" t="s">
        <v>188</v>
      </c>
    </row>
    <row r="475" spans="1:2" x14ac:dyDescent="0.35">
      <c r="A475" s="4" t="s">
        <v>133</v>
      </c>
      <c r="B475" s="4" t="s">
        <v>190</v>
      </c>
    </row>
    <row r="476" spans="1:2" x14ac:dyDescent="0.35">
      <c r="A476" s="4" t="s">
        <v>133</v>
      </c>
      <c r="B476" s="4" t="s">
        <v>192</v>
      </c>
    </row>
    <row r="477" spans="1:2" x14ac:dyDescent="0.35">
      <c r="A477" s="4" t="s">
        <v>133</v>
      </c>
      <c r="B477" s="4" t="s">
        <v>194</v>
      </c>
    </row>
    <row r="478" spans="1:2" x14ac:dyDescent="0.35">
      <c r="A478" s="4" t="s">
        <v>133</v>
      </c>
      <c r="B478" s="4" t="s">
        <v>196</v>
      </c>
    </row>
    <row r="479" spans="1:2" x14ac:dyDescent="0.35">
      <c r="A479" s="4" t="s">
        <v>133</v>
      </c>
      <c r="B479" s="4" t="s">
        <v>198</v>
      </c>
    </row>
    <row r="480" spans="1:2" x14ac:dyDescent="0.35">
      <c r="A480" s="4" t="s">
        <v>133</v>
      </c>
      <c r="B480" s="4" t="s">
        <v>200</v>
      </c>
    </row>
    <row r="481" spans="1:2" x14ac:dyDescent="0.35">
      <c r="A481" s="4" t="s">
        <v>133</v>
      </c>
      <c r="B481" s="4" t="s">
        <v>202</v>
      </c>
    </row>
    <row r="482" spans="1:2" x14ac:dyDescent="0.35">
      <c r="A482" s="4" t="s">
        <v>133</v>
      </c>
      <c r="B482" s="4" t="s">
        <v>204</v>
      </c>
    </row>
    <row r="483" spans="1:2" x14ac:dyDescent="0.35">
      <c r="A483" s="4" t="s">
        <v>134</v>
      </c>
      <c r="B483" s="4" t="s">
        <v>168</v>
      </c>
    </row>
    <row r="484" spans="1:2" x14ac:dyDescent="0.35">
      <c r="A484" s="4" t="s">
        <v>134</v>
      </c>
      <c r="B484" s="4" t="s">
        <v>170</v>
      </c>
    </row>
    <row r="485" spans="1:2" x14ac:dyDescent="0.35">
      <c r="A485" s="4" t="s">
        <v>134</v>
      </c>
      <c r="B485" s="4" t="s">
        <v>172</v>
      </c>
    </row>
    <row r="486" spans="1:2" x14ac:dyDescent="0.35">
      <c r="A486" s="4" t="s">
        <v>134</v>
      </c>
      <c r="B486" s="4" t="s">
        <v>174</v>
      </c>
    </row>
    <row r="487" spans="1:2" x14ac:dyDescent="0.35">
      <c r="A487" s="4" t="s">
        <v>135</v>
      </c>
      <c r="B487" s="4" t="s">
        <v>194</v>
      </c>
    </row>
    <row r="488" spans="1:2" x14ac:dyDescent="0.35">
      <c r="A488" s="4" t="s">
        <v>135</v>
      </c>
      <c r="B488" s="4" t="s">
        <v>196</v>
      </c>
    </row>
    <row r="489" spans="1:2" x14ac:dyDescent="0.35">
      <c r="A489" s="4" t="s">
        <v>135</v>
      </c>
      <c r="B489" s="4" t="s">
        <v>198</v>
      </c>
    </row>
    <row r="490" spans="1:2" x14ac:dyDescent="0.35">
      <c r="A490" s="4" t="s">
        <v>135</v>
      </c>
      <c r="B490" s="4" t="s">
        <v>200</v>
      </c>
    </row>
    <row r="491" spans="1:2" x14ac:dyDescent="0.35">
      <c r="A491" s="4" t="s">
        <v>135</v>
      </c>
      <c r="B491" s="4" t="s">
        <v>202</v>
      </c>
    </row>
    <row r="492" spans="1:2" x14ac:dyDescent="0.35">
      <c r="A492" s="4" t="s">
        <v>136</v>
      </c>
      <c r="B492" s="4" t="s">
        <v>168</v>
      </c>
    </row>
    <row r="493" spans="1:2" x14ac:dyDescent="0.35">
      <c r="A493" s="4" t="s">
        <v>136</v>
      </c>
      <c r="B493" s="4" t="s">
        <v>170</v>
      </c>
    </row>
    <row r="494" spans="1:2" x14ac:dyDescent="0.35">
      <c r="A494" s="4" t="s">
        <v>136</v>
      </c>
      <c r="B494" s="4" t="s">
        <v>172</v>
      </c>
    </row>
    <row r="495" spans="1:2" x14ac:dyDescent="0.35">
      <c r="A495" s="4" t="s">
        <v>136</v>
      </c>
      <c r="B495" s="4" t="s">
        <v>174</v>
      </c>
    </row>
    <row r="496" spans="1:2" x14ac:dyDescent="0.35">
      <c r="A496" s="4" t="s">
        <v>136</v>
      </c>
      <c r="B496" s="4" t="s">
        <v>176</v>
      </c>
    </row>
    <row r="497" spans="1:2" x14ac:dyDescent="0.35">
      <c r="A497" s="4" t="s">
        <v>136</v>
      </c>
      <c r="B497" s="4" t="s">
        <v>178</v>
      </c>
    </row>
    <row r="498" spans="1:2" x14ac:dyDescent="0.35">
      <c r="A498" s="4" t="s">
        <v>136</v>
      </c>
      <c r="B498" s="4" t="s">
        <v>180</v>
      </c>
    </row>
    <row r="499" spans="1:2" x14ac:dyDescent="0.35">
      <c r="A499" s="4" t="s">
        <v>136</v>
      </c>
      <c r="B499" s="4" t="s">
        <v>182</v>
      </c>
    </row>
    <row r="500" spans="1:2" x14ac:dyDescent="0.35">
      <c r="A500" s="4" t="s">
        <v>136</v>
      </c>
      <c r="B500" s="4" t="s">
        <v>184</v>
      </c>
    </row>
    <row r="501" spans="1:2" x14ac:dyDescent="0.35">
      <c r="A501" s="4" t="s">
        <v>136</v>
      </c>
      <c r="B501" s="4" t="s">
        <v>186</v>
      </c>
    </row>
    <row r="502" spans="1:2" x14ac:dyDescent="0.35">
      <c r="A502" s="4" t="s">
        <v>136</v>
      </c>
      <c r="B502" s="4" t="s">
        <v>188</v>
      </c>
    </row>
    <row r="503" spans="1:2" x14ac:dyDescent="0.35">
      <c r="A503" s="4" t="s">
        <v>136</v>
      </c>
      <c r="B503" s="4" t="s">
        <v>190</v>
      </c>
    </row>
    <row r="504" spans="1:2" x14ac:dyDescent="0.35">
      <c r="A504" s="4" t="s">
        <v>136</v>
      </c>
      <c r="B504" s="4" t="s">
        <v>192</v>
      </c>
    </row>
    <row r="505" spans="1:2" x14ac:dyDescent="0.35">
      <c r="A505" s="4" t="s">
        <v>136</v>
      </c>
      <c r="B505" s="4" t="s">
        <v>194</v>
      </c>
    </row>
    <row r="506" spans="1:2" x14ac:dyDescent="0.35">
      <c r="A506" s="4" t="s">
        <v>136</v>
      </c>
      <c r="B506" s="4" t="s">
        <v>196</v>
      </c>
    </row>
    <row r="507" spans="1:2" x14ac:dyDescent="0.35">
      <c r="A507" s="4" t="s">
        <v>136</v>
      </c>
      <c r="B507" s="4" t="s">
        <v>198</v>
      </c>
    </row>
    <row r="508" spans="1:2" x14ac:dyDescent="0.35">
      <c r="A508" s="4" t="s">
        <v>136</v>
      </c>
      <c r="B508" s="4" t="s">
        <v>200</v>
      </c>
    </row>
    <row r="509" spans="1:2" x14ac:dyDescent="0.35">
      <c r="A509" s="4" t="s">
        <v>136</v>
      </c>
      <c r="B509" s="4" t="s">
        <v>202</v>
      </c>
    </row>
    <row r="510" spans="1:2" x14ac:dyDescent="0.35">
      <c r="A510" s="4" t="s">
        <v>136</v>
      </c>
      <c r="B510" s="4" t="s">
        <v>204</v>
      </c>
    </row>
    <row r="511" spans="1:2" x14ac:dyDescent="0.35">
      <c r="A511" s="4" t="s">
        <v>137</v>
      </c>
      <c r="B511" s="4" t="s">
        <v>168</v>
      </c>
    </row>
    <row r="512" spans="1:2" x14ac:dyDescent="0.35">
      <c r="A512" s="4" t="s">
        <v>137</v>
      </c>
      <c r="B512" s="4" t="s">
        <v>170</v>
      </c>
    </row>
    <row r="513" spans="1:2" x14ac:dyDescent="0.35">
      <c r="A513" s="4" t="s">
        <v>137</v>
      </c>
      <c r="B513" s="4" t="s">
        <v>172</v>
      </c>
    </row>
    <row r="514" spans="1:2" x14ac:dyDescent="0.35">
      <c r="A514" s="4" t="s">
        <v>137</v>
      </c>
      <c r="B514" s="4" t="s">
        <v>174</v>
      </c>
    </row>
    <row r="515" spans="1:2" x14ac:dyDescent="0.35">
      <c r="A515" s="4" t="s">
        <v>138</v>
      </c>
      <c r="B515" s="4" t="s">
        <v>168</v>
      </c>
    </row>
    <row r="516" spans="1:2" x14ac:dyDescent="0.35">
      <c r="A516" s="4" t="s">
        <v>138</v>
      </c>
      <c r="B516" s="4" t="s">
        <v>170</v>
      </c>
    </row>
    <row r="517" spans="1:2" x14ac:dyDescent="0.35">
      <c r="A517" s="4" t="s">
        <v>138</v>
      </c>
      <c r="B517" s="4" t="s">
        <v>172</v>
      </c>
    </row>
    <row r="518" spans="1:2" x14ac:dyDescent="0.35">
      <c r="A518" s="4" t="s">
        <v>138</v>
      </c>
      <c r="B518" s="4" t="s">
        <v>174</v>
      </c>
    </row>
    <row r="519" spans="1:2" x14ac:dyDescent="0.35">
      <c r="A519" s="4" t="s">
        <v>138</v>
      </c>
      <c r="B519" s="4" t="s">
        <v>176</v>
      </c>
    </row>
    <row r="520" spans="1:2" x14ac:dyDescent="0.35">
      <c r="A520" s="4" t="s">
        <v>138</v>
      </c>
      <c r="B520" s="4" t="s">
        <v>178</v>
      </c>
    </row>
    <row r="521" spans="1:2" x14ac:dyDescent="0.35">
      <c r="A521" s="4" t="s">
        <v>138</v>
      </c>
      <c r="B521" s="4" t="s">
        <v>180</v>
      </c>
    </row>
    <row r="522" spans="1:2" x14ac:dyDescent="0.35">
      <c r="A522" s="4" t="s">
        <v>138</v>
      </c>
      <c r="B522" s="4" t="s">
        <v>182</v>
      </c>
    </row>
    <row r="523" spans="1:2" x14ac:dyDescent="0.35">
      <c r="A523" s="4" t="s">
        <v>138</v>
      </c>
      <c r="B523" s="4" t="s">
        <v>184</v>
      </c>
    </row>
    <row r="524" spans="1:2" x14ac:dyDescent="0.35">
      <c r="A524" s="4" t="s">
        <v>138</v>
      </c>
      <c r="B524" s="4" t="s">
        <v>186</v>
      </c>
    </row>
    <row r="525" spans="1:2" x14ac:dyDescent="0.35">
      <c r="A525" s="4" t="s">
        <v>138</v>
      </c>
      <c r="B525" s="4" t="s">
        <v>188</v>
      </c>
    </row>
    <row r="526" spans="1:2" x14ac:dyDescent="0.35">
      <c r="A526" s="4" t="s">
        <v>138</v>
      </c>
      <c r="B526" s="4" t="s">
        <v>190</v>
      </c>
    </row>
    <row r="527" spans="1:2" x14ac:dyDescent="0.35">
      <c r="A527" s="4" t="s">
        <v>138</v>
      </c>
      <c r="B527" s="4" t="s">
        <v>192</v>
      </c>
    </row>
    <row r="528" spans="1:2" x14ac:dyDescent="0.35">
      <c r="A528" s="4" t="s">
        <v>138</v>
      </c>
      <c r="B528" s="4" t="s">
        <v>194</v>
      </c>
    </row>
    <row r="529" spans="1:2" x14ac:dyDescent="0.35">
      <c r="A529" s="4" t="s">
        <v>138</v>
      </c>
      <c r="B529" s="4" t="s">
        <v>196</v>
      </c>
    </row>
    <row r="530" spans="1:2" x14ac:dyDescent="0.35">
      <c r="A530" s="4" t="s">
        <v>138</v>
      </c>
      <c r="B530" s="4" t="s">
        <v>198</v>
      </c>
    </row>
    <row r="531" spans="1:2" x14ac:dyDescent="0.35">
      <c r="A531" s="4" t="s">
        <v>138</v>
      </c>
      <c r="B531" s="4" t="s">
        <v>200</v>
      </c>
    </row>
    <row r="532" spans="1:2" x14ac:dyDescent="0.35">
      <c r="A532" s="4" t="s">
        <v>138</v>
      </c>
      <c r="B532" s="4" t="s">
        <v>202</v>
      </c>
    </row>
    <row r="533" spans="1:2" x14ac:dyDescent="0.35">
      <c r="A533" s="4" t="s">
        <v>138</v>
      </c>
      <c r="B533" s="4" t="s">
        <v>204</v>
      </c>
    </row>
    <row r="534" spans="1:2" x14ac:dyDescent="0.35">
      <c r="A534" s="4" t="s">
        <v>139</v>
      </c>
      <c r="B534" s="4" t="s">
        <v>168</v>
      </c>
    </row>
    <row r="535" spans="1:2" x14ac:dyDescent="0.35">
      <c r="A535" s="4" t="s">
        <v>139</v>
      </c>
      <c r="B535" s="4" t="s">
        <v>170</v>
      </c>
    </row>
    <row r="536" spans="1:2" x14ac:dyDescent="0.35">
      <c r="A536" s="4" t="s">
        <v>139</v>
      </c>
      <c r="B536" s="4" t="s">
        <v>172</v>
      </c>
    </row>
    <row r="537" spans="1:2" x14ac:dyDescent="0.35">
      <c r="A537" s="4" t="s">
        <v>139</v>
      </c>
      <c r="B537" s="4" t="s">
        <v>174</v>
      </c>
    </row>
    <row r="538" spans="1:2" x14ac:dyDescent="0.35">
      <c r="A538" s="4" t="s">
        <v>140</v>
      </c>
      <c r="B538" s="4" t="s">
        <v>176</v>
      </c>
    </row>
    <row r="539" spans="1:2" x14ac:dyDescent="0.35">
      <c r="A539" s="4" t="s">
        <v>140</v>
      </c>
      <c r="B539" s="4" t="s">
        <v>178</v>
      </c>
    </row>
    <row r="540" spans="1:2" x14ac:dyDescent="0.35">
      <c r="A540" s="4" t="s">
        <v>140</v>
      </c>
      <c r="B540" s="4" t="s">
        <v>180</v>
      </c>
    </row>
    <row r="541" spans="1:2" x14ac:dyDescent="0.35">
      <c r="A541" s="4" t="s">
        <v>140</v>
      </c>
      <c r="B541" s="4" t="s">
        <v>182</v>
      </c>
    </row>
    <row r="542" spans="1:2" x14ac:dyDescent="0.35">
      <c r="A542" s="4" t="s">
        <v>140</v>
      </c>
      <c r="B542" s="4" t="s">
        <v>184</v>
      </c>
    </row>
    <row r="543" spans="1:2" x14ac:dyDescent="0.35">
      <c r="A543" s="4" t="s">
        <v>140</v>
      </c>
      <c r="B543" s="4" t="s">
        <v>186</v>
      </c>
    </row>
    <row r="544" spans="1:2" x14ac:dyDescent="0.35">
      <c r="A544" s="4" t="s">
        <v>140</v>
      </c>
      <c r="B544" s="4" t="s">
        <v>188</v>
      </c>
    </row>
    <row r="545" spans="1:2" x14ac:dyDescent="0.35">
      <c r="A545" s="4" t="s">
        <v>141</v>
      </c>
      <c r="B545" s="4" t="s">
        <v>194</v>
      </c>
    </row>
    <row r="546" spans="1:2" x14ac:dyDescent="0.35">
      <c r="A546" s="4" t="s">
        <v>141</v>
      </c>
      <c r="B546" s="4" t="s">
        <v>196</v>
      </c>
    </row>
    <row r="547" spans="1:2" x14ac:dyDescent="0.35">
      <c r="A547" s="4" t="s">
        <v>141</v>
      </c>
      <c r="B547" s="4" t="s">
        <v>198</v>
      </c>
    </row>
    <row r="548" spans="1:2" x14ac:dyDescent="0.35">
      <c r="A548" s="4" t="s">
        <v>141</v>
      </c>
      <c r="B548" s="4" t="s">
        <v>200</v>
      </c>
    </row>
    <row r="549" spans="1:2" x14ac:dyDescent="0.35">
      <c r="A549" s="4" t="s">
        <v>141</v>
      </c>
      <c r="B549" s="4" t="s">
        <v>202</v>
      </c>
    </row>
    <row r="550" spans="1:2" x14ac:dyDescent="0.35">
      <c r="A550" s="4" t="s">
        <v>142</v>
      </c>
      <c r="B550" s="4" t="s">
        <v>206</v>
      </c>
    </row>
    <row r="551" spans="1:2" x14ac:dyDescent="0.35">
      <c r="A551" s="4" t="s">
        <v>142</v>
      </c>
      <c r="B551" s="4" t="s">
        <v>208</v>
      </c>
    </row>
    <row r="552" spans="1:2" x14ac:dyDescent="0.35">
      <c r="A552" s="4" t="s">
        <v>142</v>
      </c>
      <c r="B552" s="4" t="s">
        <v>210</v>
      </c>
    </row>
    <row r="553" spans="1:2" x14ac:dyDescent="0.35">
      <c r="A553" s="4" t="s">
        <v>142</v>
      </c>
      <c r="B553" s="4" t="s">
        <v>212</v>
      </c>
    </row>
    <row r="554" spans="1:2" x14ac:dyDescent="0.35">
      <c r="A554" s="4" t="s">
        <v>142</v>
      </c>
      <c r="B554" s="4" t="s">
        <v>214</v>
      </c>
    </row>
    <row r="555" spans="1:2" x14ac:dyDescent="0.35">
      <c r="A555" s="4" t="s">
        <v>142</v>
      </c>
      <c r="B555" s="4" t="s">
        <v>216</v>
      </c>
    </row>
    <row r="556" spans="1:2" x14ac:dyDescent="0.35">
      <c r="A556" s="4" t="s">
        <v>142</v>
      </c>
      <c r="B556" s="4" t="s">
        <v>218</v>
      </c>
    </row>
    <row r="557" spans="1:2" x14ac:dyDescent="0.35">
      <c r="A557" s="4" t="s">
        <v>142</v>
      </c>
      <c r="B557" s="4" t="s">
        <v>220</v>
      </c>
    </row>
    <row r="558" spans="1:2" x14ac:dyDescent="0.35">
      <c r="A558" s="4" t="s">
        <v>142</v>
      </c>
      <c r="B558" s="4" t="s">
        <v>222</v>
      </c>
    </row>
    <row r="559" spans="1:2" x14ac:dyDescent="0.35">
      <c r="A559" s="4" t="s">
        <v>142</v>
      </c>
      <c r="B559" s="4" t="s">
        <v>224</v>
      </c>
    </row>
    <row r="560" spans="1:2" x14ac:dyDescent="0.35">
      <c r="A560" s="4" t="s">
        <v>142</v>
      </c>
      <c r="B560" s="4" t="s">
        <v>226</v>
      </c>
    </row>
    <row r="561" spans="1:2" x14ac:dyDescent="0.35">
      <c r="A561" s="4" t="s">
        <v>142</v>
      </c>
      <c r="B561" s="4" t="s">
        <v>228</v>
      </c>
    </row>
    <row r="562" spans="1:2" x14ac:dyDescent="0.35">
      <c r="A562" s="4" t="s">
        <v>143</v>
      </c>
      <c r="B562" s="4" t="s">
        <v>194</v>
      </c>
    </row>
    <row r="563" spans="1:2" x14ac:dyDescent="0.35">
      <c r="A563" s="4" t="s">
        <v>143</v>
      </c>
      <c r="B563" s="4" t="s">
        <v>196</v>
      </c>
    </row>
    <row r="564" spans="1:2" x14ac:dyDescent="0.35">
      <c r="A564" s="4" t="s">
        <v>143</v>
      </c>
      <c r="B564" s="4" t="s">
        <v>198</v>
      </c>
    </row>
    <row r="565" spans="1:2" x14ac:dyDescent="0.35">
      <c r="A565" s="4" t="s">
        <v>143</v>
      </c>
      <c r="B565" s="4" t="s">
        <v>200</v>
      </c>
    </row>
    <row r="566" spans="1:2" x14ac:dyDescent="0.35">
      <c r="A566" s="4" t="s">
        <v>143</v>
      </c>
      <c r="B566" s="4" t="s">
        <v>202</v>
      </c>
    </row>
    <row r="567" spans="1:2" x14ac:dyDescent="0.35">
      <c r="A567" s="4" t="s">
        <v>144</v>
      </c>
      <c r="B567" s="4" t="s">
        <v>194</v>
      </c>
    </row>
    <row r="568" spans="1:2" x14ac:dyDescent="0.35">
      <c r="A568" s="4" t="s">
        <v>144</v>
      </c>
      <c r="B568" s="4" t="s">
        <v>196</v>
      </c>
    </row>
    <row r="569" spans="1:2" x14ac:dyDescent="0.35">
      <c r="A569" s="4" t="s">
        <v>144</v>
      </c>
      <c r="B569" s="4" t="s">
        <v>198</v>
      </c>
    </row>
    <row r="570" spans="1:2" x14ac:dyDescent="0.35">
      <c r="A570" s="4" t="s">
        <v>144</v>
      </c>
      <c r="B570" s="4" t="s">
        <v>200</v>
      </c>
    </row>
    <row r="571" spans="1:2" x14ac:dyDescent="0.35">
      <c r="A571" s="4" t="s">
        <v>144</v>
      </c>
      <c r="B571" s="4" t="s">
        <v>202</v>
      </c>
    </row>
    <row r="572" spans="1:2" x14ac:dyDescent="0.35">
      <c r="A572" s="4" t="s">
        <v>145</v>
      </c>
      <c r="B572" s="4" t="s">
        <v>168</v>
      </c>
    </row>
    <row r="573" spans="1:2" x14ac:dyDescent="0.35">
      <c r="A573" s="4" t="s">
        <v>145</v>
      </c>
      <c r="B573" s="4" t="s">
        <v>170</v>
      </c>
    </row>
    <row r="574" spans="1:2" x14ac:dyDescent="0.35">
      <c r="A574" s="4" t="s">
        <v>145</v>
      </c>
      <c r="B574" s="4" t="s">
        <v>172</v>
      </c>
    </row>
    <row r="575" spans="1:2" x14ac:dyDescent="0.35">
      <c r="A575" s="4" t="s">
        <v>145</v>
      </c>
      <c r="B575" s="4" t="s">
        <v>174</v>
      </c>
    </row>
    <row r="576" spans="1:2" x14ac:dyDescent="0.35">
      <c r="A576" s="4" t="s">
        <v>145</v>
      </c>
      <c r="B576" s="4" t="s">
        <v>176</v>
      </c>
    </row>
    <row r="577" spans="1:2" x14ac:dyDescent="0.35">
      <c r="A577" s="4" t="s">
        <v>145</v>
      </c>
      <c r="B577" s="4" t="s">
        <v>178</v>
      </c>
    </row>
    <row r="578" spans="1:2" x14ac:dyDescent="0.35">
      <c r="A578" s="4" t="s">
        <v>145</v>
      </c>
      <c r="B578" s="4" t="s">
        <v>180</v>
      </c>
    </row>
    <row r="579" spans="1:2" x14ac:dyDescent="0.35">
      <c r="A579" s="4" t="s">
        <v>145</v>
      </c>
      <c r="B579" s="4" t="s">
        <v>182</v>
      </c>
    </row>
    <row r="580" spans="1:2" x14ac:dyDescent="0.35">
      <c r="A580" s="4" t="s">
        <v>145</v>
      </c>
      <c r="B580" s="4" t="s">
        <v>184</v>
      </c>
    </row>
    <row r="581" spans="1:2" x14ac:dyDescent="0.35">
      <c r="A581" s="4" t="s">
        <v>145</v>
      </c>
      <c r="B581" s="4" t="s">
        <v>186</v>
      </c>
    </row>
    <row r="582" spans="1:2" x14ac:dyDescent="0.35">
      <c r="A582" s="4" t="s">
        <v>145</v>
      </c>
      <c r="B582" s="4" t="s">
        <v>188</v>
      </c>
    </row>
    <row r="583" spans="1:2" x14ac:dyDescent="0.35">
      <c r="A583" s="4" t="s">
        <v>145</v>
      </c>
      <c r="B583" s="4" t="s">
        <v>190</v>
      </c>
    </row>
    <row r="584" spans="1:2" x14ac:dyDescent="0.35">
      <c r="A584" s="4" t="s">
        <v>145</v>
      </c>
      <c r="B584" s="4" t="s">
        <v>192</v>
      </c>
    </row>
    <row r="585" spans="1:2" x14ac:dyDescent="0.35">
      <c r="A585" s="4" t="s">
        <v>145</v>
      </c>
      <c r="B585" s="4" t="s">
        <v>194</v>
      </c>
    </row>
    <row r="586" spans="1:2" x14ac:dyDescent="0.35">
      <c r="A586" s="4" t="s">
        <v>145</v>
      </c>
      <c r="B586" s="4" t="s">
        <v>196</v>
      </c>
    </row>
    <row r="587" spans="1:2" x14ac:dyDescent="0.35">
      <c r="A587" s="4" t="s">
        <v>145</v>
      </c>
      <c r="B587" s="4" t="s">
        <v>198</v>
      </c>
    </row>
    <row r="588" spans="1:2" x14ac:dyDescent="0.35">
      <c r="A588" s="4" t="s">
        <v>145</v>
      </c>
      <c r="B588" s="4" t="s">
        <v>200</v>
      </c>
    </row>
    <row r="589" spans="1:2" x14ac:dyDescent="0.35">
      <c r="A589" s="4" t="s">
        <v>145</v>
      </c>
      <c r="B589" s="4" t="s">
        <v>202</v>
      </c>
    </row>
    <row r="590" spans="1:2" x14ac:dyDescent="0.35">
      <c r="A590" s="4" t="s">
        <v>145</v>
      </c>
      <c r="B590" s="4" t="s">
        <v>204</v>
      </c>
    </row>
    <row r="591" spans="1:2" x14ac:dyDescent="0.35">
      <c r="A591" s="4" t="s">
        <v>146</v>
      </c>
      <c r="B591" s="4" t="s">
        <v>168</v>
      </c>
    </row>
    <row r="592" spans="1:2" x14ac:dyDescent="0.35">
      <c r="A592" s="4" t="s">
        <v>146</v>
      </c>
      <c r="B592" s="4" t="s">
        <v>170</v>
      </c>
    </row>
    <row r="593" spans="1:2" x14ac:dyDescent="0.35">
      <c r="A593" s="4" t="s">
        <v>146</v>
      </c>
      <c r="B593" s="4" t="s">
        <v>172</v>
      </c>
    </row>
    <row r="594" spans="1:2" x14ac:dyDescent="0.35">
      <c r="A594" s="4" t="s">
        <v>146</v>
      </c>
      <c r="B594" s="4" t="s">
        <v>174</v>
      </c>
    </row>
    <row r="595" spans="1:2" x14ac:dyDescent="0.35">
      <c r="A595" s="4" t="s">
        <v>147</v>
      </c>
      <c r="B595" s="4" t="s">
        <v>194</v>
      </c>
    </row>
    <row r="596" spans="1:2" x14ac:dyDescent="0.35">
      <c r="A596" s="4" t="s">
        <v>147</v>
      </c>
      <c r="B596" s="4" t="s">
        <v>196</v>
      </c>
    </row>
    <row r="597" spans="1:2" x14ac:dyDescent="0.35">
      <c r="A597" s="4" t="s">
        <v>147</v>
      </c>
      <c r="B597" s="4" t="s">
        <v>198</v>
      </c>
    </row>
    <row r="598" spans="1:2" x14ac:dyDescent="0.35">
      <c r="A598" s="4" t="s">
        <v>147</v>
      </c>
      <c r="B598" s="4" t="s">
        <v>200</v>
      </c>
    </row>
    <row r="599" spans="1:2" x14ac:dyDescent="0.35">
      <c r="A599" s="4" t="s">
        <v>147</v>
      </c>
      <c r="B599" s="4" t="s">
        <v>202</v>
      </c>
    </row>
    <row r="600" spans="1:2" x14ac:dyDescent="0.35">
      <c r="A600" s="4" t="s">
        <v>148</v>
      </c>
      <c r="B600" s="4" t="s">
        <v>206</v>
      </c>
    </row>
    <row r="601" spans="1:2" x14ac:dyDescent="0.35">
      <c r="A601" s="4" t="s">
        <v>148</v>
      </c>
      <c r="B601" s="4" t="s">
        <v>208</v>
      </c>
    </row>
    <row r="602" spans="1:2" x14ac:dyDescent="0.35">
      <c r="A602" s="4" t="s">
        <v>148</v>
      </c>
      <c r="B602" s="4" t="s">
        <v>210</v>
      </c>
    </row>
    <row r="603" spans="1:2" x14ac:dyDescent="0.35">
      <c r="A603" s="4" t="s">
        <v>148</v>
      </c>
      <c r="B603" s="4" t="s">
        <v>212</v>
      </c>
    </row>
    <row r="604" spans="1:2" x14ac:dyDescent="0.35">
      <c r="A604" s="4" t="s">
        <v>148</v>
      </c>
      <c r="B604" s="4" t="s">
        <v>214</v>
      </c>
    </row>
    <row r="605" spans="1:2" x14ac:dyDescent="0.35">
      <c r="A605" s="4" t="s">
        <v>148</v>
      </c>
      <c r="B605" s="4" t="s">
        <v>216</v>
      </c>
    </row>
    <row r="606" spans="1:2" x14ac:dyDescent="0.35">
      <c r="A606" s="4" t="s">
        <v>148</v>
      </c>
      <c r="B606" s="4" t="s">
        <v>218</v>
      </c>
    </row>
    <row r="607" spans="1:2" x14ac:dyDescent="0.35">
      <c r="A607" s="4" t="s">
        <v>148</v>
      </c>
      <c r="B607" s="4" t="s">
        <v>220</v>
      </c>
    </row>
    <row r="608" spans="1:2" x14ac:dyDescent="0.35">
      <c r="A608" s="4" t="s">
        <v>148</v>
      </c>
      <c r="B608" s="4" t="s">
        <v>222</v>
      </c>
    </row>
    <row r="609" spans="1:2" x14ac:dyDescent="0.35">
      <c r="A609" s="4" t="s">
        <v>148</v>
      </c>
      <c r="B609" s="4" t="s">
        <v>224</v>
      </c>
    </row>
    <row r="610" spans="1:2" x14ac:dyDescent="0.35">
      <c r="A610" s="4" t="s">
        <v>148</v>
      </c>
      <c r="B610" s="4" t="s">
        <v>226</v>
      </c>
    </row>
    <row r="611" spans="1:2" x14ac:dyDescent="0.35">
      <c r="A611" s="4" t="s">
        <v>148</v>
      </c>
      <c r="B611" s="4" t="s">
        <v>228</v>
      </c>
    </row>
    <row r="612" spans="1:2" x14ac:dyDescent="0.35">
      <c r="A612" s="4" t="s">
        <v>149</v>
      </c>
      <c r="B612" s="4" t="s">
        <v>168</v>
      </c>
    </row>
    <row r="613" spans="1:2" x14ac:dyDescent="0.35">
      <c r="A613" s="4" t="s">
        <v>149</v>
      </c>
      <c r="B613" s="4" t="s">
        <v>170</v>
      </c>
    </row>
    <row r="614" spans="1:2" x14ac:dyDescent="0.35">
      <c r="A614" s="4" t="s">
        <v>149</v>
      </c>
      <c r="B614" s="4" t="s">
        <v>172</v>
      </c>
    </row>
    <row r="615" spans="1:2" x14ac:dyDescent="0.35">
      <c r="A615" s="4" t="s">
        <v>149</v>
      </c>
      <c r="B615" s="4" t="s">
        <v>174</v>
      </c>
    </row>
    <row r="616" spans="1:2" x14ac:dyDescent="0.35">
      <c r="A616" s="4" t="s">
        <v>149</v>
      </c>
      <c r="B616" s="4" t="s">
        <v>176</v>
      </c>
    </row>
    <row r="617" spans="1:2" x14ac:dyDescent="0.35">
      <c r="A617" s="4" t="s">
        <v>149</v>
      </c>
      <c r="B617" s="4" t="s">
        <v>178</v>
      </c>
    </row>
    <row r="618" spans="1:2" x14ac:dyDescent="0.35">
      <c r="A618" s="4" t="s">
        <v>149</v>
      </c>
      <c r="B618" s="4" t="s">
        <v>180</v>
      </c>
    </row>
    <row r="619" spans="1:2" x14ac:dyDescent="0.35">
      <c r="A619" s="4" t="s">
        <v>149</v>
      </c>
      <c r="B619" s="4" t="s">
        <v>182</v>
      </c>
    </row>
    <row r="620" spans="1:2" x14ac:dyDescent="0.35">
      <c r="A620" s="4" t="s">
        <v>149</v>
      </c>
      <c r="B620" s="4" t="s">
        <v>184</v>
      </c>
    </row>
    <row r="621" spans="1:2" x14ac:dyDescent="0.35">
      <c r="A621" s="4" t="s">
        <v>149</v>
      </c>
      <c r="B621" s="4" t="s">
        <v>186</v>
      </c>
    </row>
    <row r="622" spans="1:2" x14ac:dyDescent="0.35">
      <c r="A622" s="4" t="s">
        <v>149</v>
      </c>
      <c r="B622" s="4" t="s">
        <v>188</v>
      </c>
    </row>
    <row r="623" spans="1:2" x14ac:dyDescent="0.35">
      <c r="A623" s="4" t="s">
        <v>149</v>
      </c>
      <c r="B623" s="4" t="s">
        <v>190</v>
      </c>
    </row>
    <row r="624" spans="1:2" x14ac:dyDescent="0.35">
      <c r="A624" s="4" t="s">
        <v>149</v>
      </c>
      <c r="B624" s="4" t="s">
        <v>192</v>
      </c>
    </row>
    <row r="625" spans="1:2" x14ac:dyDescent="0.35">
      <c r="A625" s="4" t="s">
        <v>149</v>
      </c>
      <c r="B625" s="4" t="s">
        <v>194</v>
      </c>
    </row>
    <row r="626" spans="1:2" x14ac:dyDescent="0.35">
      <c r="A626" s="4" t="s">
        <v>149</v>
      </c>
      <c r="B626" s="4" t="s">
        <v>196</v>
      </c>
    </row>
    <row r="627" spans="1:2" x14ac:dyDescent="0.35">
      <c r="A627" s="4" t="s">
        <v>149</v>
      </c>
      <c r="B627" s="4" t="s">
        <v>198</v>
      </c>
    </row>
    <row r="628" spans="1:2" x14ac:dyDescent="0.35">
      <c r="A628" s="4" t="s">
        <v>149</v>
      </c>
      <c r="B628" s="4" t="s">
        <v>200</v>
      </c>
    </row>
    <row r="629" spans="1:2" x14ac:dyDescent="0.35">
      <c r="A629" s="4" t="s">
        <v>149</v>
      </c>
      <c r="B629" s="4" t="s">
        <v>202</v>
      </c>
    </row>
    <row r="630" spans="1:2" x14ac:dyDescent="0.35">
      <c r="A630" s="4" t="s">
        <v>149</v>
      </c>
      <c r="B630" s="4" t="s">
        <v>204</v>
      </c>
    </row>
    <row r="631" spans="1:2" x14ac:dyDescent="0.35">
      <c r="A631" s="4" t="s">
        <v>150</v>
      </c>
      <c r="B631" s="4" t="s">
        <v>168</v>
      </c>
    </row>
    <row r="632" spans="1:2" x14ac:dyDescent="0.35">
      <c r="A632" s="4" t="s">
        <v>150</v>
      </c>
      <c r="B632" s="4" t="s">
        <v>170</v>
      </c>
    </row>
    <row r="633" spans="1:2" x14ac:dyDescent="0.35">
      <c r="A633" s="4" t="s">
        <v>150</v>
      </c>
      <c r="B633" s="4" t="s">
        <v>172</v>
      </c>
    </row>
    <row r="634" spans="1:2" x14ac:dyDescent="0.35">
      <c r="A634" s="4" t="s">
        <v>150</v>
      </c>
      <c r="B634" s="4" t="s">
        <v>174</v>
      </c>
    </row>
    <row r="635" spans="1:2" x14ac:dyDescent="0.35">
      <c r="A635" s="4" t="s">
        <v>151</v>
      </c>
      <c r="B635" s="4" t="s">
        <v>194</v>
      </c>
    </row>
    <row r="636" spans="1:2" x14ac:dyDescent="0.35">
      <c r="A636" s="4" t="s">
        <v>151</v>
      </c>
      <c r="B636" s="4" t="s">
        <v>196</v>
      </c>
    </row>
    <row r="637" spans="1:2" x14ac:dyDescent="0.35">
      <c r="A637" s="4" t="s">
        <v>151</v>
      </c>
      <c r="B637" s="4" t="s">
        <v>198</v>
      </c>
    </row>
    <row r="638" spans="1:2" x14ac:dyDescent="0.35">
      <c r="A638" s="4" t="s">
        <v>151</v>
      </c>
      <c r="B638" s="4" t="s">
        <v>200</v>
      </c>
    </row>
    <row r="639" spans="1:2" x14ac:dyDescent="0.35">
      <c r="A639" s="4" t="s">
        <v>151</v>
      </c>
      <c r="B639" s="4" t="s">
        <v>202</v>
      </c>
    </row>
    <row r="640" spans="1:2" x14ac:dyDescent="0.35">
      <c r="A640" s="4" t="s">
        <v>152</v>
      </c>
      <c r="B640" s="4" t="s">
        <v>168</v>
      </c>
    </row>
    <row r="641" spans="1:2" x14ac:dyDescent="0.35">
      <c r="A641" s="4" t="s">
        <v>152</v>
      </c>
      <c r="B641" s="4" t="s">
        <v>170</v>
      </c>
    </row>
    <row r="642" spans="1:2" x14ac:dyDescent="0.35">
      <c r="A642" s="4" t="s">
        <v>152</v>
      </c>
      <c r="B642" s="4" t="s">
        <v>172</v>
      </c>
    </row>
    <row r="643" spans="1:2" x14ac:dyDescent="0.35">
      <c r="A643" s="4" t="s">
        <v>152</v>
      </c>
      <c r="B643" s="4" t="s">
        <v>174</v>
      </c>
    </row>
    <row r="644" spans="1:2" x14ac:dyDescent="0.35">
      <c r="A644" s="4" t="s">
        <v>152</v>
      </c>
      <c r="B644" s="4" t="s">
        <v>176</v>
      </c>
    </row>
    <row r="645" spans="1:2" x14ac:dyDescent="0.35">
      <c r="A645" s="4" t="s">
        <v>152</v>
      </c>
      <c r="B645" s="4" t="s">
        <v>178</v>
      </c>
    </row>
    <row r="646" spans="1:2" x14ac:dyDescent="0.35">
      <c r="A646" s="4" t="s">
        <v>152</v>
      </c>
      <c r="B646" s="4" t="s">
        <v>180</v>
      </c>
    </row>
    <row r="647" spans="1:2" x14ac:dyDescent="0.35">
      <c r="A647" s="4" t="s">
        <v>152</v>
      </c>
      <c r="B647" s="4" t="s">
        <v>182</v>
      </c>
    </row>
    <row r="648" spans="1:2" x14ac:dyDescent="0.35">
      <c r="A648" s="4" t="s">
        <v>152</v>
      </c>
      <c r="B648" s="4" t="s">
        <v>184</v>
      </c>
    </row>
    <row r="649" spans="1:2" x14ac:dyDescent="0.35">
      <c r="A649" s="4" t="s">
        <v>152</v>
      </c>
      <c r="B649" s="4" t="s">
        <v>186</v>
      </c>
    </row>
    <row r="650" spans="1:2" x14ac:dyDescent="0.35">
      <c r="A650" s="4" t="s">
        <v>152</v>
      </c>
      <c r="B650" s="4" t="s">
        <v>188</v>
      </c>
    </row>
    <row r="651" spans="1:2" x14ac:dyDescent="0.35">
      <c r="A651" s="4" t="s">
        <v>152</v>
      </c>
      <c r="B651" s="4" t="s">
        <v>190</v>
      </c>
    </row>
    <row r="652" spans="1:2" x14ac:dyDescent="0.35">
      <c r="A652" s="4" t="s">
        <v>152</v>
      </c>
      <c r="B652" s="4" t="s">
        <v>192</v>
      </c>
    </row>
    <row r="653" spans="1:2" x14ac:dyDescent="0.35">
      <c r="A653" s="4" t="s">
        <v>152</v>
      </c>
      <c r="B653" s="4" t="s">
        <v>194</v>
      </c>
    </row>
    <row r="654" spans="1:2" x14ac:dyDescent="0.35">
      <c r="A654" s="4" t="s">
        <v>152</v>
      </c>
      <c r="B654" s="4" t="s">
        <v>196</v>
      </c>
    </row>
    <row r="655" spans="1:2" x14ac:dyDescent="0.35">
      <c r="A655" s="4" t="s">
        <v>152</v>
      </c>
      <c r="B655" s="4" t="s">
        <v>198</v>
      </c>
    </row>
    <row r="656" spans="1:2" x14ac:dyDescent="0.35">
      <c r="A656" s="4" t="s">
        <v>152</v>
      </c>
      <c r="B656" s="4" t="s">
        <v>200</v>
      </c>
    </row>
    <row r="657" spans="1:2" x14ac:dyDescent="0.35">
      <c r="A657" s="4" t="s">
        <v>152</v>
      </c>
      <c r="B657" s="4" t="s">
        <v>202</v>
      </c>
    </row>
    <row r="658" spans="1:2" x14ac:dyDescent="0.35">
      <c r="A658" s="4" t="s">
        <v>152</v>
      </c>
      <c r="B658" s="4" t="s">
        <v>204</v>
      </c>
    </row>
    <row r="659" spans="1:2" x14ac:dyDescent="0.35">
      <c r="A659" s="4" t="s">
        <v>153</v>
      </c>
      <c r="B659" s="4" t="s">
        <v>168</v>
      </c>
    </row>
    <row r="660" spans="1:2" x14ac:dyDescent="0.35">
      <c r="A660" s="4" t="s">
        <v>153</v>
      </c>
      <c r="B660" s="4" t="s">
        <v>170</v>
      </c>
    </row>
    <row r="661" spans="1:2" x14ac:dyDescent="0.35">
      <c r="A661" s="4" t="s">
        <v>153</v>
      </c>
      <c r="B661" s="4" t="s">
        <v>172</v>
      </c>
    </row>
    <row r="662" spans="1:2" x14ac:dyDescent="0.35">
      <c r="A662" s="4" t="s">
        <v>153</v>
      </c>
      <c r="B662" s="4" t="s">
        <v>174</v>
      </c>
    </row>
    <row r="663" spans="1:2" x14ac:dyDescent="0.35">
      <c r="A663" s="4" t="s">
        <v>153</v>
      </c>
      <c r="B663" s="4" t="s">
        <v>176</v>
      </c>
    </row>
    <row r="664" spans="1:2" x14ac:dyDescent="0.35">
      <c r="A664" s="4" t="s">
        <v>153</v>
      </c>
      <c r="B664" s="4" t="s">
        <v>178</v>
      </c>
    </row>
    <row r="665" spans="1:2" x14ac:dyDescent="0.35">
      <c r="A665" s="4" t="s">
        <v>153</v>
      </c>
      <c r="B665" s="4" t="s">
        <v>180</v>
      </c>
    </row>
    <row r="666" spans="1:2" x14ac:dyDescent="0.35">
      <c r="A666" s="4" t="s">
        <v>153</v>
      </c>
      <c r="B666" s="4" t="s">
        <v>182</v>
      </c>
    </row>
    <row r="667" spans="1:2" x14ac:dyDescent="0.35">
      <c r="A667" s="4" t="s">
        <v>153</v>
      </c>
      <c r="B667" s="4" t="s">
        <v>184</v>
      </c>
    </row>
    <row r="668" spans="1:2" x14ac:dyDescent="0.35">
      <c r="A668" s="4" t="s">
        <v>153</v>
      </c>
      <c r="B668" s="4" t="s">
        <v>186</v>
      </c>
    </row>
    <row r="669" spans="1:2" x14ac:dyDescent="0.35">
      <c r="A669" s="4" t="s">
        <v>153</v>
      </c>
      <c r="B669" s="4" t="s">
        <v>188</v>
      </c>
    </row>
    <row r="670" spans="1:2" x14ac:dyDescent="0.35">
      <c r="A670" s="4" t="s">
        <v>153</v>
      </c>
      <c r="B670" s="4" t="s">
        <v>190</v>
      </c>
    </row>
    <row r="671" spans="1:2" x14ac:dyDescent="0.35">
      <c r="A671" s="4" t="s">
        <v>153</v>
      </c>
      <c r="B671" s="4" t="s">
        <v>192</v>
      </c>
    </row>
    <row r="672" spans="1:2" x14ac:dyDescent="0.35">
      <c r="A672" s="4" t="s">
        <v>153</v>
      </c>
      <c r="B672" s="4" t="s">
        <v>194</v>
      </c>
    </row>
    <row r="673" spans="1:2" x14ac:dyDescent="0.35">
      <c r="A673" s="4" t="s">
        <v>153</v>
      </c>
      <c r="B673" s="4" t="s">
        <v>196</v>
      </c>
    </row>
    <row r="674" spans="1:2" x14ac:dyDescent="0.35">
      <c r="A674" s="4" t="s">
        <v>153</v>
      </c>
      <c r="B674" s="4" t="s">
        <v>198</v>
      </c>
    </row>
    <row r="675" spans="1:2" x14ac:dyDescent="0.35">
      <c r="A675" s="4" t="s">
        <v>153</v>
      </c>
      <c r="B675" s="4" t="s">
        <v>200</v>
      </c>
    </row>
    <row r="676" spans="1:2" x14ac:dyDescent="0.35">
      <c r="A676" s="4" t="s">
        <v>153</v>
      </c>
      <c r="B676" s="4" t="s">
        <v>202</v>
      </c>
    </row>
    <row r="677" spans="1:2" x14ac:dyDescent="0.35">
      <c r="A677" s="4" t="s">
        <v>153</v>
      </c>
      <c r="B677" s="4" t="s">
        <v>204</v>
      </c>
    </row>
    <row r="678" spans="1:2" x14ac:dyDescent="0.35">
      <c r="A678" s="4" t="s">
        <v>154</v>
      </c>
      <c r="B678" s="4" t="s">
        <v>168</v>
      </c>
    </row>
    <row r="679" spans="1:2" x14ac:dyDescent="0.35">
      <c r="A679" s="4" t="s">
        <v>154</v>
      </c>
      <c r="B679" s="4" t="s">
        <v>170</v>
      </c>
    </row>
    <row r="680" spans="1:2" x14ac:dyDescent="0.35">
      <c r="A680" s="4" t="s">
        <v>154</v>
      </c>
      <c r="B680" s="4" t="s">
        <v>172</v>
      </c>
    </row>
    <row r="681" spans="1:2" x14ac:dyDescent="0.35">
      <c r="A681" s="4" t="s">
        <v>154</v>
      </c>
      <c r="B681" s="4" t="s">
        <v>174</v>
      </c>
    </row>
    <row r="682" spans="1:2" x14ac:dyDescent="0.35">
      <c r="A682" s="4" t="s">
        <v>155</v>
      </c>
      <c r="B682" s="4" t="s">
        <v>176</v>
      </c>
    </row>
    <row r="683" spans="1:2" x14ac:dyDescent="0.35">
      <c r="A683" s="4" t="s">
        <v>155</v>
      </c>
      <c r="B683" s="4" t="s">
        <v>178</v>
      </c>
    </row>
    <row r="684" spans="1:2" x14ac:dyDescent="0.35">
      <c r="A684" s="4" t="s">
        <v>155</v>
      </c>
      <c r="B684" s="4" t="s">
        <v>180</v>
      </c>
    </row>
    <row r="685" spans="1:2" x14ac:dyDescent="0.35">
      <c r="A685" s="4" t="s">
        <v>155</v>
      </c>
      <c r="B685" s="4" t="s">
        <v>182</v>
      </c>
    </row>
    <row r="686" spans="1:2" x14ac:dyDescent="0.35">
      <c r="A686" s="4" t="s">
        <v>155</v>
      </c>
      <c r="B686" s="4" t="s">
        <v>184</v>
      </c>
    </row>
    <row r="687" spans="1:2" x14ac:dyDescent="0.35">
      <c r="A687" s="4" t="s">
        <v>155</v>
      </c>
      <c r="B687" s="4" t="s">
        <v>186</v>
      </c>
    </row>
    <row r="688" spans="1:2" x14ac:dyDescent="0.35">
      <c r="A688" s="4" t="s">
        <v>155</v>
      </c>
      <c r="B688" s="4" t="s">
        <v>188</v>
      </c>
    </row>
    <row r="689" spans="1:2" x14ac:dyDescent="0.35">
      <c r="A689" s="4" t="s">
        <v>156</v>
      </c>
      <c r="B689" s="4" t="s">
        <v>194</v>
      </c>
    </row>
    <row r="690" spans="1:2" x14ac:dyDescent="0.35">
      <c r="A690" s="4" t="s">
        <v>156</v>
      </c>
      <c r="B690" s="4" t="s">
        <v>196</v>
      </c>
    </row>
    <row r="691" spans="1:2" x14ac:dyDescent="0.35">
      <c r="A691" s="4" t="s">
        <v>156</v>
      </c>
      <c r="B691" s="4" t="s">
        <v>198</v>
      </c>
    </row>
    <row r="692" spans="1:2" x14ac:dyDescent="0.35">
      <c r="A692" s="4" t="s">
        <v>156</v>
      </c>
      <c r="B692" s="4" t="s">
        <v>200</v>
      </c>
    </row>
    <row r="693" spans="1:2" x14ac:dyDescent="0.35">
      <c r="A693" s="4" t="s">
        <v>156</v>
      </c>
      <c r="B693" s="4" t="s">
        <v>202</v>
      </c>
    </row>
    <row r="694" spans="1:2" x14ac:dyDescent="0.35">
      <c r="A694" s="4" t="s">
        <v>157</v>
      </c>
      <c r="B694" s="4" t="s">
        <v>206</v>
      </c>
    </row>
    <row r="695" spans="1:2" x14ac:dyDescent="0.35">
      <c r="A695" s="4" t="s">
        <v>157</v>
      </c>
      <c r="B695" s="4" t="s">
        <v>208</v>
      </c>
    </row>
    <row r="696" spans="1:2" x14ac:dyDescent="0.35">
      <c r="A696" s="4" t="s">
        <v>157</v>
      </c>
      <c r="B696" s="4" t="s">
        <v>210</v>
      </c>
    </row>
    <row r="697" spans="1:2" x14ac:dyDescent="0.35">
      <c r="A697" s="4" t="s">
        <v>157</v>
      </c>
      <c r="B697" s="4" t="s">
        <v>212</v>
      </c>
    </row>
    <row r="698" spans="1:2" x14ac:dyDescent="0.35">
      <c r="A698" s="4" t="s">
        <v>157</v>
      </c>
      <c r="B698" s="4" t="s">
        <v>214</v>
      </c>
    </row>
    <row r="699" spans="1:2" x14ac:dyDescent="0.35">
      <c r="A699" s="4" t="s">
        <v>157</v>
      </c>
      <c r="B699" s="4" t="s">
        <v>216</v>
      </c>
    </row>
    <row r="700" spans="1:2" x14ac:dyDescent="0.35">
      <c r="A700" s="4" t="s">
        <v>157</v>
      </c>
      <c r="B700" s="4" t="s">
        <v>218</v>
      </c>
    </row>
    <row r="701" spans="1:2" x14ac:dyDescent="0.35">
      <c r="A701" s="4" t="s">
        <v>157</v>
      </c>
      <c r="B701" s="4" t="s">
        <v>220</v>
      </c>
    </row>
    <row r="702" spans="1:2" x14ac:dyDescent="0.35">
      <c r="A702" s="4" t="s">
        <v>157</v>
      </c>
      <c r="B702" s="4" t="s">
        <v>222</v>
      </c>
    </row>
    <row r="703" spans="1:2" x14ac:dyDescent="0.35">
      <c r="A703" s="4" t="s">
        <v>157</v>
      </c>
      <c r="B703" s="4" t="s">
        <v>224</v>
      </c>
    </row>
    <row r="704" spans="1:2" x14ac:dyDescent="0.35">
      <c r="A704" s="4" t="s">
        <v>157</v>
      </c>
      <c r="B704" s="4" t="s">
        <v>226</v>
      </c>
    </row>
    <row r="705" spans="1:2" x14ac:dyDescent="0.35">
      <c r="A705" s="4" t="s">
        <v>157</v>
      </c>
      <c r="B705" s="4" t="s">
        <v>228</v>
      </c>
    </row>
    <row r="706" spans="1:2" x14ac:dyDescent="0.35">
      <c r="A706" s="4" t="s">
        <v>158</v>
      </c>
      <c r="B706" s="4" t="s">
        <v>168</v>
      </c>
    </row>
    <row r="707" spans="1:2" x14ac:dyDescent="0.35">
      <c r="A707" s="4" t="s">
        <v>158</v>
      </c>
      <c r="B707" s="4" t="s">
        <v>170</v>
      </c>
    </row>
    <row r="708" spans="1:2" x14ac:dyDescent="0.35">
      <c r="A708" s="4" t="s">
        <v>158</v>
      </c>
      <c r="B708" s="4" t="s">
        <v>172</v>
      </c>
    </row>
    <row r="709" spans="1:2" x14ac:dyDescent="0.35">
      <c r="A709" s="4" t="s">
        <v>158</v>
      </c>
      <c r="B709" s="4" t="s">
        <v>174</v>
      </c>
    </row>
    <row r="710" spans="1:2" x14ac:dyDescent="0.35">
      <c r="A710" s="4" t="s">
        <v>158</v>
      </c>
      <c r="B710" s="4" t="s">
        <v>176</v>
      </c>
    </row>
    <row r="711" spans="1:2" x14ac:dyDescent="0.35">
      <c r="A711" s="4" t="s">
        <v>158</v>
      </c>
      <c r="B711" s="4" t="s">
        <v>178</v>
      </c>
    </row>
    <row r="712" spans="1:2" x14ac:dyDescent="0.35">
      <c r="A712" s="4" t="s">
        <v>158</v>
      </c>
      <c r="B712" s="4" t="s">
        <v>180</v>
      </c>
    </row>
    <row r="713" spans="1:2" x14ac:dyDescent="0.35">
      <c r="A713" s="4" t="s">
        <v>158</v>
      </c>
      <c r="B713" s="4" t="s">
        <v>182</v>
      </c>
    </row>
    <row r="714" spans="1:2" x14ac:dyDescent="0.35">
      <c r="A714" s="4" t="s">
        <v>158</v>
      </c>
      <c r="B714" s="4" t="s">
        <v>184</v>
      </c>
    </row>
    <row r="715" spans="1:2" x14ac:dyDescent="0.35">
      <c r="A715" s="4" t="s">
        <v>158</v>
      </c>
      <c r="B715" s="4" t="s">
        <v>186</v>
      </c>
    </row>
    <row r="716" spans="1:2" x14ac:dyDescent="0.35">
      <c r="A716" s="4" t="s">
        <v>158</v>
      </c>
      <c r="B716" s="4" t="s">
        <v>188</v>
      </c>
    </row>
    <row r="717" spans="1:2" x14ac:dyDescent="0.35">
      <c r="A717" s="4" t="s">
        <v>158</v>
      </c>
      <c r="B717" s="4" t="s">
        <v>190</v>
      </c>
    </row>
    <row r="718" spans="1:2" x14ac:dyDescent="0.35">
      <c r="A718" s="4" t="s">
        <v>158</v>
      </c>
      <c r="B718" s="4" t="s">
        <v>192</v>
      </c>
    </row>
    <row r="719" spans="1:2" x14ac:dyDescent="0.35">
      <c r="A719" s="4" t="s">
        <v>158</v>
      </c>
      <c r="B719" s="4" t="s">
        <v>194</v>
      </c>
    </row>
    <row r="720" spans="1:2" x14ac:dyDescent="0.35">
      <c r="A720" s="4" t="s">
        <v>158</v>
      </c>
      <c r="B720" s="4" t="s">
        <v>196</v>
      </c>
    </row>
    <row r="721" spans="1:2" x14ac:dyDescent="0.35">
      <c r="A721" s="4" t="s">
        <v>158</v>
      </c>
      <c r="B721" s="4" t="s">
        <v>198</v>
      </c>
    </row>
    <row r="722" spans="1:2" x14ac:dyDescent="0.35">
      <c r="A722" s="4" t="s">
        <v>158</v>
      </c>
      <c r="B722" s="4" t="s">
        <v>200</v>
      </c>
    </row>
    <row r="723" spans="1:2" x14ac:dyDescent="0.35">
      <c r="A723" s="4" t="s">
        <v>158</v>
      </c>
      <c r="B723" s="4" t="s">
        <v>202</v>
      </c>
    </row>
    <row r="724" spans="1:2" x14ac:dyDescent="0.35">
      <c r="A724" s="4" t="s">
        <v>158</v>
      </c>
      <c r="B724" s="4" t="s">
        <v>204</v>
      </c>
    </row>
    <row r="725" spans="1:2" x14ac:dyDescent="0.35">
      <c r="A725" s="4" t="s">
        <v>159</v>
      </c>
      <c r="B725" s="4" t="s">
        <v>168</v>
      </c>
    </row>
    <row r="726" spans="1:2" x14ac:dyDescent="0.35">
      <c r="A726" s="4" t="s">
        <v>159</v>
      </c>
      <c r="B726" s="4" t="s">
        <v>170</v>
      </c>
    </row>
    <row r="727" spans="1:2" x14ac:dyDescent="0.35">
      <c r="A727" s="4" t="s">
        <v>159</v>
      </c>
      <c r="B727" s="4" t="s">
        <v>172</v>
      </c>
    </row>
    <row r="728" spans="1:2" x14ac:dyDescent="0.35">
      <c r="A728" s="4" t="s">
        <v>159</v>
      </c>
      <c r="B728" s="4" t="s">
        <v>174</v>
      </c>
    </row>
    <row r="729" spans="1:2" x14ac:dyDescent="0.35">
      <c r="A729" s="4" t="s">
        <v>160</v>
      </c>
      <c r="B729" s="4" t="s">
        <v>168</v>
      </c>
    </row>
    <row r="730" spans="1:2" x14ac:dyDescent="0.35">
      <c r="A730" s="4" t="s">
        <v>160</v>
      </c>
      <c r="B730" s="4" t="s">
        <v>170</v>
      </c>
    </row>
    <row r="731" spans="1:2" x14ac:dyDescent="0.35">
      <c r="A731" s="4" t="s">
        <v>160</v>
      </c>
      <c r="B731" s="4" t="s">
        <v>172</v>
      </c>
    </row>
    <row r="732" spans="1:2" x14ac:dyDescent="0.35">
      <c r="A732" s="4" t="s">
        <v>160</v>
      </c>
      <c r="B732" s="4" t="s">
        <v>174</v>
      </c>
    </row>
    <row r="733" spans="1:2" x14ac:dyDescent="0.35">
      <c r="A733" s="4" t="s">
        <v>161</v>
      </c>
      <c r="B733" s="4" t="s">
        <v>176</v>
      </c>
    </row>
    <row r="734" spans="1:2" x14ac:dyDescent="0.35">
      <c r="A734" s="4" t="s">
        <v>161</v>
      </c>
      <c r="B734" s="4" t="s">
        <v>178</v>
      </c>
    </row>
    <row r="735" spans="1:2" x14ac:dyDescent="0.35">
      <c r="A735" s="4" t="s">
        <v>161</v>
      </c>
      <c r="B735" s="4" t="s">
        <v>180</v>
      </c>
    </row>
    <row r="736" spans="1:2" x14ac:dyDescent="0.35">
      <c r="A736" s="4" t="s">
        <v>161</v>
      </c>
      <c r="B736" s="4" t="s">
        <v>182</v>
      </c>
    </row>
    <row r="737" spans="1:2" x14ac:dyDescent="0.35">
      <c r="A737" s="4" t="s">
        <v>161</v>
      </c>
      <c r="B737" s="4" t="s">
        <v>184</v>
      </c>
    </row>
    <row r="738" spans="1:2" x14ac:dyDescent="0.35">
      <c r="A738" s="4" t="s">
        <v>161</v>
      </c>
      <c r="B738" s="4" t="s">
        <v>186</v>
      </c>
    </row>
    <row r="739" spans="1:2" x14ac:dyDescent="0.35">
      <c r="A739" s="4" t="s">
        <v>161</v>
      </c>
      <c r="B739" s="4" t="s">
        <v>188</v>
      </c>
    </row>
    <row r="740" spans="1:2" x14ac:dyDescent="0.35">
      <c r="A740" s="4" t="s">
        <v>162</v>
      </c>
      <c r="B740" s="4" t="s">
        <v>168</v>
      </c>
    </row>
    <row r="741" spans="1:2" x14ac:dyDescent="0.35">
      <c r="A741" s="4" t="s">
        <v>162</v>
      </c>
      <c r="B741" s="4" t="s">
        <v>170</v>
      </c>
    </row>
    <row r="742" spans="1:2" x14ac:dyDescent="0.35">
      <c r="A742" s="4" t="s">
        <v>162</v>
      </c>
      <c r="B742" s="4" t="s">
        <v>172</v>
      </c>
    </row>
    <row r="743" spans="1:2" x14ac:dyDescent="0.35">
      <c r="A743" s="4" t="s">
        <v>162</v>
      </c>
      <c r="B743" s="4" t="s">
        <v>174</v>
      </c>
    </row>
    <row r="744" spans="1:2" x14ac:dyDescent="0.35">
      <c r="A744" s="4" t="s">
        <v>163</v>
      </c>
      <c r="B744" s="4" t="s">
        <v>168</v>
      </c>
    </row>
    <row r="745" spans="1:2" x14ac:dyDescent="0.35">
      <c r="A745" s="4" t="s">
        <v>163</v>
      </c>
      <c r="B745" s="4" t="s">
        <v>170</v>
      </c>
    </row>
    <row r="746" spans="1:2" x14ac:dyDescent="0.35">
      <c r="A746" s="4" t="s">
        <v>163</v>
      </c>
      <c r="B746" s="4" t="s">
        <v>172</v>
      </c>
    </row>
    <row r="747" spans="1:2" x14ac:dyDescent="0.35">
      <c r="A747" s="4" t="s">
        <v>163</v>
      </c>
      <c r="B747" s="4" t="s">
        <v>174</v>
      </c>
    </row>
    <row r="748" spans="1:2" x14ac:dyDescent="0.35">
      <c r="A748" s="4" t="s">
        <v>163</v>
      </c>
      <c r="B748" s="4" t="s">
        <v>176</v>
      </c>
    </row>
    <row r="749" spans="1:2" x14ac:dyDescent="0.35">
      <c r="A749" s="4" t="s">
        <v>163</v>
      </c>
      <c r="B749" s="4" t="s">
        <v>178</v>
      </c>
    </row>
    <row r="750" spans="1:2" x14ac:dyDescent="0.35">
      <c r="A750" s="4" t="s">
        <v>163</v>
      </c>
      <c r="B750" s="4" t="s">
        <v>180</v>
      </c>
    </row>
    <row r="751" spans="1:2" x14ac:dyDescent="0.35">
      <c r="A751" s="4" t="s">
        <v>163</v>
      </c>
      <c r="B751" s="4" t="s">
        <v>182</v>
      </c>
    </row>
    <row r="752" spans="1:2" x14ac:dyDescent="0.35">
      <c r="A752" s="4" t="s">
        <v>163</v>
      </c>
      <c r="B752" s="4" t="s">
        <v>184</v>
      </c>
    </row>
    <row r="753" spans="1:2" x14ac:dyDescent="0.35">
      <c r="A753" s="4" t="s">
        <v>163</v>
      </c>
      <c r="B753" s="4" t="s">
        <v>186</v>
      </c>
    </row>
    <row r="754" spans="1:2" x14ac:dyDescent="0.35">
      <c r="A754" s="4" t="s">
        <v>163</v>
      </c>
      <c r="B754" s="4" t="s">
        <v>188</v>
      </c>
    </row>
    <row r="755" spans="1:2" x14ac:dyDescent="0.35">
      <c r="A755" s="4" t="s">
        <v>163</v>
      </c>
      <c r="B755" s="4" t="s">
        <v>190</v>
      </c>
    </row>
    <row r="756" spans="1:2" x14ac:dyDescent="0.35">
      <c r="A756" s="4" t="s">
        <v>163</v>
      </c>
      <c r="B756" s="4" t="s">
        <v>192</v>
      </c>
    </row>
    <row r="757" spans="1:2" x14ac:dyDescent="0.35">
      <c r="A757" s="4" t="s">
        <v>163</v>
      </c>
      <c r="B757" s="4" t="s">
        <v>194</v>
      </c>
    </row>
    <row r="758" spans="1:2" x14ac:dyDescent="0.35">
      <c r="A758" s="4" t="s">
        <v>163</v>
      </c>
      <c r="B758" s="4" t="s">
        <v>196</v>
      </c>
    </row>
    <row r="759" spans="1:2" x14ac:dyDescent="0.35">
      <c r="A759" s="4" t="s">
        <v>163</v>
      </c>
      <c r="B759" s="4" t="s">
        <v>198</v>
      </c>
    </row>
    <row r="760" spans="1:2" x14ac:dyDescent="0.35">
      <c r="A760" s="4" t="s">
        <v>163</v>
      </c>
      <c r="B760" s="4" t="s">
        <v>200</v>
      </c>
    </row>
    <row r="761" spans="1:2" x14ac:dyDescent="0.35">
      <c r="A761" s="4" t="s">
        <v>163</v>
      </c>
      <c r="B761" s="4" t="s">
        <v>202</v>
      </c>
    </row>
    <row r="762" spans="1:2" x14ac:dyDescent="0.35">
      <c r="A762" s="4" t="s">
        <v>163</v>
      </c>
      <c r="B762" s="4" t="s">
        <v>204</v>
      </c>
    </row>
    <row r="763" spans="1:2" x14ac:dyDescent="0.35">
      <c r="A763" s="4" t="s">
        <v>164</v>
      </c>
      <c r="B763" s="4" t="s">
        <v>168</v>
      </c>
    </row>
    <row r="764" spans="1:2" x14ac:dyDescent="0.35">
      <c r="A764" s="4" t="s">
        <v>164</v>
      </c>
      <c r="B764" s="4" t="s">
        <v>170</v>
      </c>
    </row>
    <row r="765" spans="1:2" x14ac:dyDescent="0.35">
      <c r="A765" s="4" t="s">
        <v>164</v>
      </c>
      <c r="B765" s="4" t="s">
        <v>172</v>
      </c>
    </row>
    <row r="766" spans="1:2" x14ac:dyDescent="0.35">
      <c r="A766" s="4" t="s">
        <v>164</v>
      </c>
      <c r="B766" s="4" t="s">
        <v>174</v>
      </c>
    </row>
    <row r="767" spans="1:2" x14ac:dyDescent="0.35">
      <c r="A767" s="4" t="s">
        <v>165</v>
      </c>
      <c r="B767" s="4" t="s">
        <v>206</v>
      </c>
    </row>
    <row r="768" spans="1:2" x14ac:dyDescent="0.35">
      <c r="A768" s="4" t="s">
        <v>165</v>
      </c>
      <c r="B768" s="4" t="s">
        <v>208</v>
      </c>
    </row>
    <row r="769" spans="1:2" x14ac:dyDescent="0.35">
      <c r="A769" s="4" t="s">
        <v>165</v>
      </c>
      <c r="B769" s="4" t="s">
        <v>210</v>
      </c>
    </row>
    <row r="770" spans="1:2" x14ac:dyDescent="0.35">
      <c r="A770" s="4" t="s">
        <v>165</v>
      </c>
      <c r="B770" s="4" t="s">
        <v>212</v>
      </c>
    </row>
    <row r="771" spans="1:2" x14ac:dyDescent="0.35">
      <c r="A771" s="4" t="s">
        <v>165</v>
      </c>
      <c r="B771" s="4" t="s">
        <v>214</v>
      </c>
    </row>
    <row r="772" spans="1:2" x14ac:dyDescent="0.35">
      <c r="A772" s="4" t="s">
        <v>165</v>
      </c>
      <c r="B772" s="4" t="s">
        <v>216</v>
      </c>
    </row>
    <row r="773" spans="1:2" x14ac:dyDescent="0.35">
      <c r="A773" s="4" t="s">
        <v>165</v>
      </c>
      <c r="B773" s="4" t="s">
        <v>218</v>
      </c>
    </row>
    <row r="774" spans="1:2" x14ac:dyDescent="0.35">
      <c r="A774" s="4" t="s">
        <v>165</v>
      </c>
      <c r="B774" s="4" t="s">
        <v>220</v>
      </c>
    </row>
    <row r="775" spans="1:2" x14ac:dyDescent="0.35">
      <c r="A775" s="4" t="s">
        <v>165</v>
      </c>
      <c r="B775" s="4" t="s">
        <v>222</v>
      </c>
    </row>
    <row r="776" spans="1:2" x14ac:dyDescent="0.35">
      <c r="A776" s="4" t="s">
        <v>165</v>
      </c>
      <c r="B776" s="4" t="s">
        <v>224</v>
      </c>
    </row>
    <row r="777" spans="1:2" x14ac:dyDescent="0.35">
      <c r="A777" s="4" t="s">
        <v>165</v>
      </c>
      <c r="B777" s="4" t="s">
        <v>226</v>
      </c>
    </row>
    <row r="778" spans="1:2" x14ac:dyDescent="0.35">
      <c r="A778" s="4" t="s">
        <v>165</v>
      </c>
      <c r="B778" s="4" t="s">
        <v>228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A13D2-B10A-45B5-AD89-17D417FC0BE7}">
  <dimension ref="A1:O89"/>
  <sheetViews>
    <sheetView showGridLines="0" workbookViewId="0">
      <selection sqref="A1:O40"/>
    </sheetView>
  </sheetViews>
  <sheetFormatPr defaultColWidth="0" defaultRowHeight="14.5" zeroHeight="1" x14ac:dyDescent="0.35"/>
  <cols>
    <col min="1" max="14" width="8.7265625" customWidth="1"/>
    <col min="15" max="15" width="34.6328125" customWidth="1"/>
    <col min="16" max="16384" width="8.7265625" hidden="1"/>
  </cols>
  <sheetData>
    <row r="1" spans="1:15" ht="14.5" customHeight="1" x14ac:dyDescent="0.35">
      <c r="A1" s="18" t="s">
        <v>262</v>
      </c>
      <c r="B1" s="18"/>
      <c r="C1" s="18"/>
      <c r="D1" s="18"/>
      <c r="E1" s="18"/>
      <c r="F1" s="18"/>
      <c r="G1" s="18"/>
      <c r="H1" s="18"/>
      <c r="I1" s="18"/>
      <c r="J1" s="18"/>
      <c r="K1" s="18"/>
      <c r="L1" s="18"/>
      <c r="M1" s="18"/>
      <c r="N1" s="18"/>
      <c r="O1" s="18"/>
    </row>
    <row r="2" spans="1:15" x14ac:dyDescent="0.35">
      <c r="A2" s="18"/>
      <c r="B2" s="18"/>
      <c r="C2" s="18"/>
      <c r="D2" s="18"/>
      <c r="E2" s="18"/>
      <c r="F2" s="18"/>
      <c r="G2" s="18"/>
      <c r="H2" s="18"/>
      <c r="I2" s="18"/>
      <c r="J2" s="18"/>
      <c r="K2" s="18"/>
      <c r="L2" s="18"/>
      <c r="M2" s="18"/>
      <c r="N2" s="18"/>
      <c r="O2" s="18"/>
    </row>
    <row r="3" spans="1:15" x14ac:dyDescent="0.35">
      <c r="A3" s="18"/>
      <c r="B3" s="18"/>
      <c r="C3" s="18"/>
      <c r="D3" s="18"/>
      <c r="E3" s="18"/>
      <c r="F3" s="18"/>
      <c r="G3" s="18"/>
      <c r="H3" s="18"/>
      <c r="I3" s="18"/>
      <c r="J3" s="18"/>
      <c r="K3" s="18"/>
      <c r="L3" s="18"/>
      <c r="M3" s="18"/>
      <c r="N3" s="18"/>
      <c r="O3" s="18"/>
    </row>
    <row r="4" spans="1:15" x14ac:dyDescent="0.35">
      <c r="A4" s="18"/>
      <c r="B4" s="18"/>
      <c r="C4" s="18"/>
      <c r="D4" s="18"/>
      <c r="E4" s="18"/>
      <c r="F4" s="18"/>
      <c r="G4" s="18"/>
      <c r="H4" s="18"/>
      <c r="I4" s="18"/>
      <c r="J4" s="18"/>
      <c r="K4" s="18"/>
      <c r="L4" s="18"/>
      <c r="M4" s="18"/>
      <c r="N4" s="18"/>
      <c r="O4" s="18"/>
    </row>
    <row r="5" spans="1:15" x14ac:dyDescent="0.35">
      <c r="A5" s="18"/>
      <c r="B5" s="18"/>
      <c r="C5" s="18"/>
      <c r="D5" s="18"/>
      <c r="E5" s="18"/>
      <c r="F5" s="18"/>
      <c r="G5" s="18"/>
      <c r="H5" s="18"/>
      <c r="I5" s="18"/>
      <c r="J5" s="18"/>
      <c r="K5" s="18"/>
      <c r="L5" s="18"/>
      <c r="M5" s="18"/>
      <c r="N5" s="18"/>
      <c r="O5" s="18"/>
    </row>
    <row r="6" spans="1:15" x14ac:dyDescent="0.35">
      <c r="A6" s="18"/>
      <c r="B6" s="18"/>
      <c r="C6" s="18"/>
      <c r="D6" s="18"/>
      <c r="E6" s="18"/>
      <c r="F6" s="18"/>
      <c r="G6" s="18"/>
      <c r="H6" s="18"/>
      <c r="I6" s="18"/>
      <c r="J6" s="18"/>
      <c r="K6" s="18"/>
      <c r="L6" s="18"/>
      <c r="M6" s="18"/>
      <c r="N6" s="18"/>
      <c r="O6" s="18"/>
    </row>
    <row r="7" spans="1:15" x14ac:dyDescent="0.35">
      <c r="A7" s="18"/>
      <c r="B7" s="18"/>
      <c r="C7" s="18"/>
      <c r="D7" s="18"/>
      <c r="E7" s="18"/>
      <c r="F7" s="18"/>
      <c r="G7" s="18"/>
      <c r="H7" s="18"/>
      <c r="I7" s="18"/>
      <c r="J7" s="18"/>
      <c r="K7" s="18"/>
      <c r="L7" s="18"/>
      <c r="M7" s="18"/>
      <c r="N7" s="18"/>
      <c r="O7" s="18"/>
    </row>
    <row r="8" spans="1:15" x14ac:dyDescent="0.35">
      <c r="A8" s="18"/>
      <c r="B8" s="18"/>
      <c r="C8" s="18"/>
      <c r="D8" s="18"/>
      <c r="E8" s="18"/>
      <c r="F8" s="18"/>
      <c r="G8" s="18"/>
      <c r="H8" s="18"/>
      <c r="I8" s="18"/>
      <c r="J8" s="18"/>
      <c r="K8" s="18"/>
      <c r="L8" s="18"/>
      <c r="M8" s="18"/>
      <c r="N8" s="18"/>
      <c r="O8" s="18"/>
    </row>
    <row r="9" spans="1:15" x14ac:dyDescent="0.35">
      <c r="A9" s="18"/>
      <c r="B9" s="18"/>
      <c r="C9" s="18"/>
      <c r="D9" s="18"/>
      <c r="E9" s="18"/>
      <c r="F9" s="18"/>
      <c r="G9" s="18"/>
      <c r="H9" s="18"/>
      <c r="I9" s="18"/>
      <c r="J9" s="18"/>
      <c r="K9" s="18"/>
      <c r="L9" s="18"/>
      <c r="M9" s="18"/>
      <c r="N9" s="18"/>
      <c r="O9" s="18"/>
    </row>
    <row r="10" spans="1:15" x14ac:dyDescent="0.35">
      <c r="A10" s="18"/>
      <c r="B10" s="18"/>
      <c r="C10" s="18"/>
      <c r="D10" s="18"/>
      <c r="E10" s="18"/>
      <c r="F10" s="18"/>
      <c r="G10" s="18"/>
      <c r="H10" s="18"/>
      <c r="I10" s="18"/>
      <c r="J10" s="18"/>
      <c r="K10" s="18"/>
      <c r="L10" s="18"/>
      <c r="M10" s="18"/>
      <c r="N10" s="18"/>
      <c r="O10" s="18"/>
    </row>
    <row r="11" spans="1:15" x14ac:dyDescent="0.35">
      <c r="A11" s="18"/>
      <c r="B11" s="18"/>
      <c r="C11" s="18"/>
      <c r="D11" s="18"/>
      <c r="E11" s="18"/>
      <c r="F11" s="18"/>
      <c r="G11" s="18"/>
      <c r="H11" s="18"/>
      <c r="I11" s="18"/>
      <c r="J11" s="18"/>
      <c r="K11" s="18"/>
      <c r="L11" s="18"/>
      <c r="M11" s="18"/>
      <c r="N11" s="18"/>
      <c r="O11" s="18"/>
    </row>
    <row r="12" spans="1:15" x14ac:dyDescent="0.35">
      <c r="A12" s="18"/>
      <c r="B12" s="18"/>
      <c r="C12" s="18"/>
      <c r="D12" s="18"/>
      <c r="E12" s="18"/>
      <c r="F12" s="18"/>
      <c r="G12" s="18"/>
      <c r="H12" s="18"/>
      <c r="I12" s="18"/>
      <c r="J12" s="18"/>
      <c r="K12" s="18"/>
      <c r="L12" s="18"/>
      <c r="M12" s="18"/>
      <c r="N12" s="18"/>
      <c r="O12" s="18"/>
    </row>
    <row r="13" spans="1:15" x14ac:dyDescent="0.35">
      <c r="A13" s="18"/>
      <c r="B13" s="18"/>
      <c r="C13" s="18"/>
      <c r="D13" s="18"/>
      <c r="E13" s="18"/>
      <c r="F13" s="18"/>
      <c r="G13" s="18"/>
      <c r="H13" s="18"/>
      <c r="I13" s="18"/>
      <c r="J13" s="18"/>
      <c r="K13" s="18"/>
      <c r="L13" s="18"/>
      <c r="M13" s="18"/>
      <c r="N13" s="18"/>
      <c r="O13" s="18"/>
    </row>
    <row r="14" spans="1:15" x14ac:dyDescent="0.35">
      <c r="A14" s="18"/>
      <c r="B14" s="18"/>
      <c r="C14" s="18"/>
      <c r="D14" s="18"/>
      <c r="E14" s="18"/>
      <c r="F14" s="18"/>
      <c r="G14" s="18"/>
      <c r="H14" s="18"/>
      <c r="I14" s="18"/>
      <c r="J14" s="18"/>
      <c r="K14" s="18"/>
      <c r="L14" s="18"/>
      <c r="M14" s="18"/>
      <c r="N14" s="18"/>
      <c r="O14" s="18"/>
    </row>
    <row r="15" spans="1:15" x14ac:dyDescent="0.35">
      <c r="A15" s="18"/>
      <c r="B15" s="18"/>
      <c r="C15" s="18"/>
      <c r="D15" s="18"/>
      <c r="E15" s="18"/>
      <c r="F15" s="18"/>
      <c r="G15" s="18"/>
      <c r="H15" s="18"/>
      <c r="I15" s="18"/>
      <c r="J15" s="18"/>
      <c r="K15" s="18"/>
      <c r="L15" s="18"/>
      <c r="M15" s="18"/>
      <c r="N15" s="18"/>
      <c r="O15" s="18"/>
    </row>
    <row r="16" spans="1:15" x14ac:dyDescent="0.35">
      <c r="A16" s="18"/>
      <c r="B16" s="18"/>
      <c r="C16" s="18"/>
      <c r="D16" s="18"/>
      <c r="E16" s="18"/>
      <c r="F16" s="18"/>
      <c r="G16" s="18"/>
      <c r="H16" s="18"/>
      <c r="I16" s="18"/>
      <c r="J16" s="18"/>
      <c r="K16" s="18"/>
      <c r="L16" s="18"/>
      <c r="M16" s="18"/>
      <c r="N16" s="18"/>
      <c r="O16" s="18"/>
    </row>
    <row r="17" spans="1:15" x14ac:dyDescent="0.35">
      <c r="A17" s="18"/>
      <c r="B17" s="18"/>
      <c r="C17" s="18"/>
      <c r="D17" s="18"/>
      <c r="E17" s="18"/>
      <c r="F17" s="18"/>
      <c r="G17" s="18"/>
      <c r="H17" s="18"/>
      <c r="I17" s="18"/>
      <c r="J17" s="18"/>
      <c r="K17" s="18"/>
      <c r="L17" s="18"/>
      <c r="M17" s="18"/>
      <c r="N17" s="18"/>
      <c r="O17" s="18"/>
    </row>
    <row r="18" spans="1:15" x14ac:dyDescent="0.35">
      <c r="A18" s="18"/>
      <c r="B18" s="18"/>
      <c r="C18" s="18"/>
      <c r="D18" s="18"/>
      <c r="E18" s="18"/>
      <c r="F18" s="18"/>
      <c r="G18" s="18"/>
      <c r="H18" s="18"/>
      <c r="I18" s="18"/>
      <c r="J18" s="18"/>
      <c r="K18" s="18"/>
      <c r="L18" s="18"/>
      <c r="M18" s="18"/>
      <c r="N18" s="18"/>
      <c r="O18" s="18"/>
    </row>
    <row r="19" spans="1:15" x14ac:dyDescent="0.35">
      <c r="A19" s="18"/>
      <c r="B19" s="18"/>
      <c r="C19" s="18"/>
      <c r="D19" s="18"/>
      <c r="E19" s="18"/>
      <c r="F19" s="18"/>
      <c r="G19" s="18"/>
      <c r="H19" s="18"/>
      <c r="I19" s="18"/>
      <c r="J19" s="18"/>
      <c r="K19" s="18"/>
      <c r="L19" s="18"/>
      <c r="M19" s="18"/>
      <c r="N19" s="18"/>
      <c r="O19" s="18"/>
    </row>
    <row r="20" spans="1:15" x14ac:dyDescent="0.35">
      <c r="A20" s="18"/>
      <c r="B20" s="18"/>
      <c r="C20" s="18"/>
      <c r="D20" s="18"/>
      <c r="E20" s="18"/>
      <c r="F20" s="18"/>
      <c r="G20" s="18"/>
      <c r="H20" s="18"/>
      <c r="I20" s="18"/>
      <c r="J20" s="18"/>
      <c r="K20" s="18"/>
      <c r="L20" s="18"/>
      <c r="M20" s="18"/>
      <c r="N20" s="18"/>
      <c r="O20" s="18"/>
    </row>
    <row r="21" spans="1:15" x14ac:dyDescent="0.35">
      <c r="A21" s="18"/>
      <c r="B21" s="18"/>
      <c r="C21" s="18"/>
      <c r="D21" s="18"/>
      <c r="E21" s="18"/>
      <c r="F21" s="18"/>
      <c r="G21" s="18"/>
      <c r="H21" s="18"/>
      <c r="I21" s="18"/>
      <c r="J21" s="18"/>
      <c r="K21" s="18"/>
      <c r="L21" s="18"/>
      <c r="M21" s="18"/>
      <c r="N21" s="18"/>
      <c r="O21" s="18"/>
    </row>
    <row r="22" spans="1:15" x14ac:dyDescent="0.35">
      <c r="A22" s="18"/>
      <c r="B22" s="18"/>
      <c r="C22" s="18"/>
      <c r="D22" s="18"/>
      <c r="E22" s="18"/>
      <c r="F22" s="18"/>
      <c r="G22" s="18"/>
      <c r="H22" s="18"/>
      <c r="I22" s="18"/>
      <c r="J22" s="18"/>
      <c r="K22" s="18"/>
      <c r="L22" s="18"/>
      <c r="M22" s="18"/>
      <c r="N22" s="18"/>
      <c r="O22" s="18"/>
    </row>
    <row r="23" spans="1:15" x14ac:dyDescent="0.35">
      <c r="A23" s="18"/>
      <c r="B23" s="18"/>
      <c r="C23" s="18"/>
      <c r="D23" s="18"/>
      <c r="E23" s="18"/>
      <c r="F23" s="18"/>
      <c r="G23" s="18"/>
      <c r="H23" s="18"/>
      <c r="I23" s="18"/>
      <c r="J23" s="18"/>
      <c r="K23" s="18"/>
      <c r="L23" s="18"/>
      <c r="M23" s="18"/>
      <c r="N23" s="18"/>
      <c r="O23" s="18"/>
    </row>
    <row r="24" spans="1:15" x14ac:dyDescent="0.35">
      <c r="A24" s="18"/>
      <c r="B24" s="18"/>
      <c r="C24" s="18"/>
      <c r="D24" s="18"/>
      <c r="E24" s="18"/>
      <c r="F24" s="18"/>
      <c r="G24" s="18"/>
      <c r="H24" s="18"/>
      <c r="I24" s="18"/>
      <c r="J24" s="18"/>
      <c r="K24" s="18"/>
      <c r="L24" s="18"/>
      <c r="M24" s="18"/>
      <c r="N24" s="18"/>
      <c r="O24" s="18"/>
    </row>
    <row r="25" spans="1:15" x14ac:dyDescent="0.35">
      <c r="A25" s="18"/>
      <c r="B25" s="18"/>
      <c r="C25" s="18"/>
      <c r="D25" s="18"/>
      <c r="E25" s="18"/>
      <c r="F25" s="18"/>
      <c r="G25" s="18"/>
      <c r="H25" s="18"/>
      <c r="I25" s="18"/>
      <c r="J25" s="18"/>
      <c r="K25" s="18"/>
      <c r="L25" s="18"/>
      <c r="M25" s="18"/>
      <c r="N25" s="18"/>
      <c r="O25" s="18"/>
    </row>
    <row r="26" spans="1:15" x14ac:dyDescent="0.35">
      <c r="A26" s="18"/>
      <c r="B26" s="18"/>
      <c r="C26" s="18"/>
      <c r="D26" s="18"/>
      <c r="E26" s="18"/>
      <c r="F26" s="18"/>
      <c r="G26" s="18"/>
      <c r="H26" s="18"/>
      <c r="I26" s="18"/>
      <c r="J26" s="18"/>
      <c r="K26" s="18"/>
      <c r="L26" s="18"/>
      <c r="M26" s="18"/>
      <c r="N26" s="18"/>
      <c r="O26" s="18"/>
    </row>
    <row r="27" spans="1:15" x14ac:dyDescent="0.35">
      <c r="A27" s="18"/>
      <c r="B27" s="18"/>
      <c r="C27" s="18"/>
      <c r="D27" s="18"/>
      <c r="E27" s="18"/>
      <c r="F27" s="18"/>
      <c r="G27" s="18"/>
      <c r="H27" s="18"/>
      <c r="I27" s="18"/>
      <c r="J27" s="18"/>
      <c r="K27" s="18"/>
      <c r="L27" s="18"/>
      <c r="M27" s="18"/>
      <c r="N27" s="18"/>
      <c r="O27" s="18"/>
    </row>
    <row r="28" spans="1:15" x14ac:dyDescent="0.35">
      <c r="A28" s="18"/>
      <c r="B28" s="18"/>
      <c r="C28" s="18"/>
      <c r="D28" s="18"/>
      <c r="E28" s="18"/>
      <c r="F28" s="18"/>
      <c r="G28" s="18"/>
      <c r="H28" s="18"/>
      <c r="I28" s="18"/>
      <c r="J28" s="18"/>
      <c r="K28" s="18"/>
      <c r="L28" s="18"/>
      <c r="M28" s="18"/>
      <c r="N28" s="18"/>
      <c r="O28" s="18"/>
    </row>
    <row r="29" spans="1:15" x14ac:dyDescent="0.35">
      <c r="A29" s="18"/>
      <c r="B29" s="18"/>
      <c r="C29" s="18"/>
      <c r="D29" s="18"/>
      <c r="E29" s="18"/>
      <c r="F29" s="18"/>
      <c r="G29" s="18"/>
      <c r="H29" s="18"/>
      <c r="I29" s="18"/>
      <c r="J29" s="18"/>
      <c r="K29" s="18"/>
      <c r="L29" s="18"/>
      <c r="M29" s="18"/>
      <c r="N29" s="18"/>
      <c r="O29" s="18"/>
    </row>
    <row r="30" spans="1:15" x14ac:dyDescent="0.35">
      <c r="A30" s="18"/>
      <c r="B30" s="18"/>
      <c r="C30" s="18"/>
      <c r="D30" s="18"/>
      <c r="E30" s="18"/>
      <c r="F30" s="18"/>
      <c r="G30" s="18"/>
      <c r="H30" s="18"/>
      <c r="I30" s="18"/>
      <c r="J30" s="18"/>
      <c r="K30" s="18"/>
      <c r="L30" s="18"/>
      <c r="M30" s="18"/>
      <c r="N30" s="18"/>
      <c r="O30" s="18"/>
    </row>
    <row r="31" spans="1:15" x14ac:dyDescent="0.35">
      <c r="A31" s="18"/>
      <c r="B31" s="18"/>
      <c r="C31" s="18"/>
      <c r="D31" s="18"/>
      <c r="E31" s="18"/>
      <c r="F31" s="18"/>
      <c r="G31" s="18"/>
      <c r="H31" s="18"/>
      <c r="I31" s="18"/>
      <c r="J31" s="18"/>
      <c r="K31" s="18"/>
      <c r="L31" s="18"/>
      <c r="M31" s="18"/>
      <c r="N31" s="18"/>
      <c r="O31" s="18"/>
    </row>
    <row r="32" spans="1:15" x14ac:dyDescent="0.35">
      <c r="A32" s="18"/>
      <c r="B32" s="18"/>
      <c r="C32" s="18"/>
      <c r="D32" s="18"/>
      <c r="E32" s="18"/>
      <c r="F32" s="18"/>
      <c r="G32" s="18"/>
      <c r="H32" s="18"/>
      <c r="I32" s="18"/>
      <c r="J32" s="18"/>
      <c r="K32" s="18"/>
      <c r="L32" s="18"/>
      <c r="M32" s="18"/>
      <c r="N32" s="18"/>
      <c r="O32" s="18"/>
    </row>
    <row r="33" spans="1:15" x14ac:dyDescent="0.35">
      <c r="A33" s="18"/>
      <c r="B33" s="18"/>
      <c r="C33" s="18"/>
      <c r="D33" s="18"/>
      <c r="E33" s="18"/>
      <c r="F33" s="18"/>
      <c r="G33" s="18"/>
      <c r="H33" s="18"/>
      <c r="I33" s="18"/>
      <c r="J33" s="18"/>
      <c r="K33" s="18"/>
      <c r="L33" s="18"/>
      <c r="M33" s="18"/>
      <c r="N33" s="18"/>
      <c r="O33" s="18"/>
    </row>
    <row r="34" spans="1:15" x14ac:dyDescent="0.35">
      <c r="A34" s="18"/>
      <c r="B34" s="18"/>
      <c r="C34" s="18"/>
      <c r="D34" s="18"/>
      <c r="E34" s="18"/>
      <c r="F34" s="18"/>
      <c r="G34" s="18"/>
      <c r="H34" s="18"/>
      <c r="I34" s="18"/>
      <c r="J34" s="18"/>
      <c r="K34" s="18"/>
      <c r="L34" s="18"/>
      <c r="M34" s="18"/>
      <c r="N34" s="18"/>
      <c r="O34" s="18"/>
    </row>
    <row r="35" spans="1:15" x14ac:dyDescent="0.35">
      <c r="A35" s="18"/>
      <c r="B35" s="18"/>
      <c r="C35" s="18"/>
      <c r="D35" s="18"/>
      <c r="E35" s="18"/>
      <c r="F35" s="18"/>
      <c r="G35" s="18"/>
      <c r="H35" s="18"/>
      <c r="I35" s="18"/>
      <c r="J35" s="18"/>
      <c r="K35" s="18"/>
      <c r="L35" s="18"/>
      <c r="M35" s="18"/>
      <c r="N35" s="18"/>
      <c r="O35" s="18"/>
    </row>
    <row r="36" spans="1:15" x14ac:dyDescent="0.35">
      <c r="A36" s="18"/>
      <c r="B36" s="18"/>
      <c r="C36" s="18"/>
      <c r="D36" s="18"/>
      <c r="E36" s="18"/>
      <c r="F36" s="18"/>
      <c r="G36" s="18"/>
      <c r="H36" s="18"/>
      <c r="I36" s="18"/>
      <c r="J36" s="18"/>
      <c r="K36" s="18"/>
      <c r="L36" s="18"/>
      <c r="M36" s="18"/>
      <c r="N36" s="18"/>
      <c r="O36" s="18"/>
    </row>
    <row r="37" spans="1:15" x14ac:dyDescent="0.35">
      <c r="A37" s="18"/>
      <c r="B37" s="18"/>
      <c r="C37" s="18"/>
      <c r="D37" s="18"/>
      <c r="E37" s="18"/>
      <c r="F37" s="18"/>
      <c r="G37" s="18"/>
      <c r="H37" s="18"/>
      <c r="I37" s="18"/>
      <c r="J37" s="18"/>
      <c r="K37" s="18"/>
      <c r="L37" s="18"/>
      <c r="M37" s="18"/>
      <c r="N37" s="18"/>
      <c r="O37" s="18"/>
    </row>
    <row r="38" spans="1:15" x14ac:dyDescent="0.35">
      <c r="A38" s="18"/>
      <c r="B38" s="18"/>
      <c r="C38" s="18"/>
      <c r="D38" s="18"/>
      <c r="E38" s="18"/>
      <c r="F38" s="18"/>
      <c r="G38" s="18"/>
      <c r="H38" s="18"/>
      <c r="I38" s="18"/>
      <c r="J38" s="18"/>
      <c r="K38" s="18"/>
      <c r="L38" s="18"/>
      <c r="M38" s="18"/>
      <c r="N38" s="18"/>
      <c r="O38" s="18"/>
    </row>
    <row r="39" spans="1:15" x14ac:dyDescent="0.35">
      <c r="A39" s="18"/>
      <c r="B39" s="18"/>
      <c r="C39" s="18"/>
      <c r="D39" s="18"/>
      <c r="E39" s="18"/>
      <c r="F39" s="18"/>
      <c r="G39" s="18"/>
      <c r="H39" s="18"/>
      <c r="I39" s="18"/>
      <c r="J39" s="18"/>
      <c r="K39" s="18"/>
      <c r="L39" s="18"/>
      <c r="M39" s="18"/>
      <c r="N39" s="18"/>
      <c r="O39" s="18"/>
    </row>
    <row r="40" spans="1:15" x14ac:dyDescent="0.35">
      <c r="A40" s="18"/>
      <c r="B40" s="18"/>
      <c r="C40" s="18"/>
      <c r="D40" s="18"/>
      <c r="E40" s="18"/>
      <c r="F40" s="18"/>
      <c r="G40" s="18"/>
      <c r="H40" s="18"/>
      <c r="I40" s="18"/>
      <c r="J40" s="18"/>
      <c r="K40" s="18"/>
      <c r="L40" s="18"/>
      <c r="M40" s="18"/>
      <c r="N40" s="18"/>
      <c r="O40" s="18"/>
    </row>
    <row r="41" spans="1:15" hidden="1" x14ac:dyDescent="0.35">
      <c r="A41" s="8"/>
      <c r="B41" s="8"/>
      <c r="C41" s="8"/>
      <c r="D41" s="8"/>
      <c r="E41" s="8"/>
      <c r="F41" s="8"/>
      <c r="G41" s="8"/>
      <c r="H41" s="8"/>
      <c r="I41" s="8"/>
      <c r="J41" s="8"/>
      <c r="K41" s="8"/>
      <c r="L41" s="8"/>
      <c r="M41" s="8"/>
      <c r="N41" s="8"/>
      <c r="O41" s="8"/>
    </row>
    <row r="42" spans="1:15" hidden="1" x14ac:dyDescent="0.35">
      <c r="A42" s="8"/>
      <c r="B42" s="8"/>
      <c r="C42" s="8"/>
      <c r="D42" s="8"/>
      <c r="E42" s="8"/>
      <c r="F42" s="8"/>
      <c r="G42" s="8"/>
      <c r="H42" s="8"/>
      <c r="I42" s="8"/>
      <c r="J42" s="8"/>
      <c r="K42" s="8"/>
      <c r="L42" s="8"/>
      <c r="M42" s="8"/>
      <c r="N42" s="8"/>
      <c r="O42" s="8"/>
    </row>
    <row r="43" spans="1:15" hidden="1" x14ac:dyDescent="0.35">
      <c r="A43" s="8"/>
      <c r="B43" s="8"/>
      <c r="C43" s="8"/>
      <c r="D43" s="8"/>
      <c r="E43" s="8"/>
      <c r="F43" s="8"/>
      <c r="G43" s="8"/>
      <c r="H43" s="8"/>
      <c r="I43" s="8"/>
      <c r="J43" s="8"/>
      <c r="K43" s="8"/>
      <c r="L43" s="8"/>
      <c r="M43" s="8"/>
      <c r="N43" s="8"/>
      <c r="O43" s="8"/>
    </row>
    <row r="44" spans="1:15" hidden="1" x14ac:dyDescent="0.35">
      <c r="A44" s="8"/>
      <c r="B44" s="8"/>
      <c r="C44" s="8"/>
      <c r="D44" s="8"/>
      <c r="E44" s="8"/>
      <c r="F44" s="8"/>
      <c r="G44" s="8"/>
      <c r="H44" s="8"/>
      <c r="I44" s="8"/>
      <c r="J44" s="8"/>
      <c r="K44" s="8"/>
      <c r="L44" s="8"/>
      <c r="M44" s="8"/>
      <c r="N44" s="8"/>
      <c r="O44" s="8"/>
    </row>
    <row r="45" spans="1:15" hidden="1" x14ac:dyDescent="0.35">
      <c r="A45" s="8"/>
      <c r="B45" s="8"/>
      <c r="C45" s="8"/>
      <c r="D45" s="8"/>
      <c r="E45" s="8"/>
      <c r="F45" s="8"/>
      <c r="G45" s="8"/>
      <c r="H45" s="8"/>
      <c r="I45" s="8"/>
      <c r="J45" s="8"/>
      <c r="K45" s="8"/>
      <c r="L45" s="8"/>
      <c r="M45" s="8"/>
      <c r="N45" s="8"/>
      <c r="O45" s="8"/>
    </row>
    <row r="46" spans="1:15" hidden="1" x14ac:dyDescent="0.35">
      <c r="A46" s="8"/>
      <c r="B46" s="8"/>
      <c r="C46" s="8"/>
      <c r="D46" s="8"/>
      <c r="E46" s="8"/>
      <c r="F46" s="8"/>
      <c r="G46" s="8"/>
      <c r="H46" s="8"/>
      <c r="I46" s="8"/>
      <c r="J46" s="8"/>
      <c r="K46" s="8"/>
      <c r="L46" s="8"/>
      <c r="M46" s="8"/>
      <c r="N46" s="8"/>
      <c r="O46" s="8"/>
    </row>
    <row r="47" spans="1:15" hidden="1" x14ac:dyDescent="0.35">
      <c r="A47" s="8"/>
      <c r="B47" s="8"/>
      <c r="C47" s="8"/>
      <c r="D47" s="8"/>
      <c r="E47" s="8"/>
      <c r="F47" s="8"/>
      <c r="G47" s="8"/>
      <c r="H47" s="8"/>
      <c r="I47" s="8"/>
      <c r="J47" s="8"/>
      <c r="K47" s="8"/>
      <c r="L47" s="8"/>
      <c r="M47" s="8"/>
      <c r="N47" s="8"/>
      <c r="O47" s="8"/>
    </row>
    <row r="48" spans="1:15" hidden="1" x14ac:dyDescent="0.35">
      <c r="A48" s="8"/>
      <c r="B48" s="8"/>
      <c r="C48" s="8"/>
      <c r="D48" s="8"/>
      <c r="E48" s="8"/>
      <c r="F48" s="8"/>
      <c r="G48" s="8"/>
      <c r="H48" s="8"/>
      <c r="I48" s="8"/>
      <c r="J48" s="8"/>
      <c r="K48" s="8"/>
      <c r="L48" s="8"/>
      <c r="M48" s="8"/>
      <c r="N48" s="8"/>
      <c r="O48" s="8"/>
    </row>
    <row r="49" spans="1:15" hidden="1" x14ac:dyDescent="0.35">
      <c r="A49" s="8"/>
      <c r="B49" s="8"/>
      <c r="C49" s="8"/>
      <c r="D49" s="8"/>
      <c r="E49" s="8"/>
      <c r="F49" s="8"/>
      <c r="G49" s="8"/>
      <c r="H49" s="8"/>
      <c r="I49" s="8"/>
      <c r="J49" s="8"/>
      <c r="K49" s="8"/>
      <c r="L49" s="8"/>
      <c r="M49" s="8"/>
      <c r="N49" s="8"/>
      <c r="O49" s="8"/>
    </row>
    <row r="50" spans="1:15" hidden="1" x14ac:dyDescent="0.35">
      <c r="A50" s="8"/>
      <c r="B50" s="8"/>
      <c r="C50" s="8"/>
      <c r="D50" s="8"/>
      <c r="E50" s="8"/>
      <c r="F50" s="8"/>
      <c r="G50" s="8"/>
      <c r="H50" s="8"/>
      <c r="I50" s="8"/>
      <c r="J50" s="8"/>
      <c r="K50" s="8"/>
      <c r="L50" s="8"/>
      <c r="M50" s="8"/>
      <c r="N50" s="8"/>
      <c r="O50" s="8"/>
    </row>
    <row r="51" spans="1:15" hidden="1" x14ac:dyDescent="0.35">
      <c r="A51" s="8"/>
      <c r="B51" s="8"/>
      <c r="C51" s="8"/>
      <c r="D51" s="8"/>
      <c r="E51" s="8"/>
      <c r="F51" s="8"/>
      <c r="G51" s="8"/>
      <c r="H51" s="8"/>
      <c r="I51" s="8"/>
      <c r="J51" s="8"/>
      <c r="K51" s="8"/>
      <c r="L51" s="8"/>
      <c r="M51" s="8"/>
      <c r="N51" s="8"/>
      <c r="O51" s="8"/>
    </row>
    <row r="52" spans="1:15" hidden="1" x14ac:dyDescent="0.35">
      <c r="A52" s="8"/>
      <c r="B52" s="8"/>
      <c r="C52" s="8"/>
      <c r="D52" s="8"/>
      <c r="E52" s="8"/>
      <c r="F52" s="8"/>
      <c r="G52" s="8"/>
      <c r="H52" s="8"/>
      <c r="I52" s="8"/>
      <c r="J52" s="8"/>
      <c r="K52" s="8"/>
      <c r="L52" s="8"/>
      <c r="M52" s="8"/>
      <c r="N52" s="8"/>
      <c r="O52" s="8"/>
    </row>
    <row r="53" spans="1:15" hidden="1" x14ac:dyDescent="0.35">
      <c r="A53" s="8"/>
      <c r="B53" s="8"/>
      <c r="C53" s="8"/>
      <c r="D53" s="8"/>
      <c r="E53" s="8"/>
      <c r="F53" s="8"/>
      <c r="G53" s="8"/>
      <c r="H53" s="8"/>
      <c r="I53" s="8"/>
      <c r="J53" s="8"/>
      <c r="K53" s="8"/>
      <c r="L53" s="8"/>
      <c r="M53" s="8"/>
      <c r="N53" s="8"/>
      <c r="O53" s="8"/>
    </row>
    <row r="54" spans="1:15" hidden="1" x14ac:dyDescent="0.35">
      <c r="A54" s="8"/>
      <c r="B54" s="8"/>
      <c r="C54" s="8"/>
      <c r="D54" s="8"/>
      <c r="E54" s="8"/>
      <c r="F54" s="8"/>
      <c r="G54" s="8"/>
      <c r="H54" s="8"/>
      <c r="I54" s="8"/>
      <c r="J54" s="8"/>
      <c r="K54" s="8"/>
      <c r="L54" s="8"/>
      <c r="M54" s="8"/>
      <c r="N54" s="8"/>
      <c r="O54" s="8"/>
    </row>
    <row r="55" spans="1:15" hidden="1" x14ac:dyDescent="0.35">
      <c r="A55" s="8"/>
      <c r="B55" s="8"/>
      <c r="C55" s="8"/>
      <c r="D55" s="8"/>
      <c r="E55" s="8"/>
      <c r="F55" s="8"/>
      <c r="G55" s="8"/>
      <c r="H55" s="8"/>
      <c r="I55" s="8"/>
      <c r="J55" s="8"/>
      <c r="K55" s="8"/>
      <c r="L55" s="8"/>
      <c r="M55" s="8"/>
      <c r="N55" s="8"/>
      <c r="O55" s="8"/>
    </row>
    <row r="56" spans="1:15" hidden="1" x14ac:dyDescent="0.35">
      <c r="A56" s="8"/>
      <c r="B56" s="8"/>
      <c r="C56" s="8"/>
      <c r="D56" s="8"/>
      <c r="E56" s="8"/>
      <c r="F56" s="8"/>
      <c r="G56" s="8"/>
      <c r="H56" s="8"/>
      <c r="I56" s="8"/>
      <c r="J56" s="8"/>
      <c r="K56" s="8"/>
      <c r="L56" s="8"/>
      <c r="M56" s="8"/>
      <c r="N56" s="8"/>
      <c r="O56" s="8"/>
    </row>
    <row r="57" spans="1:15" hidden="1" x14ac:dyDescent="0.35">
      <c r="A57" s="8"/>
      <c r="B57" s="8"/>
      <c r="C57" s="8"/>
      <c r="D57" s="8"/>
      <c r="E57" s="8"/>
      <c r="F57" s="8"/>
      <c r="G57" s="8"/>
      <c r="H57" s="8"/>
      <c r="I57" s="8"/>
      <c r="J57" s="8"/>
      <c r="K57" s="8"/>
      <c r="L57" s="8"/>
      <c r="M57" s="8"/>
      <c r="N57" s="8"/>
      <c r="O57" s="8"/>
    </row>
    <row r="58" spans="1:15" hidden="1" x14ac:dyDescent="0.35">
      <c r="A58" s="8"/>
      <c r="B58" s="8"/>
      <c r="C58" s="8"/>
      <c r="D58" s="8"/>
      <c r="E58" s="8"/>
      <c r="F58" s="8"/>
      <c r="G58" s="8"/>
      <c r="H58" s="8"/>
      <c r="I58" s="8"/>
      <c r="J58" s="8"/>
      <c r="K58" s="8"/>
      <c r="L58" s="8"/>
      <c r="M58" s="8"/>
      <c r="N58" s="8"/>
      <c r="O58" s="8"/>
    </row>
    <row r="59" spans="1:15" hidden="1" x14ac:dyDescent="0.35">
      <c r="A59" s="8"/>
      <c r="B59" s="8"/>
      <c r="C59" s="8"/>
      <c r="D59" s="8"/>
      <c r="E59" s="8"/>
      <c r="F59" s="8"/>
      <c r="G59" s="8"/>
      <c r="H59" s="8"/>
      <c r="I59" s="8"/>
      <c r="J59" s="8"/>
      <c r="K59" s="8"/>
      <c r="L59" s="8"/>
      <c r="M59" s="8"/>
      <c r="N59" s="8"/>
      <c r="O59" s="8"/>
    </row>
    <row r="60" spans="1:15" hidden="1" x14ac:dyDescent="0.35">
      <c r="A60" s="8"/>
      <c r="B60" s="8"/>
      <c r="C60" s="8"/>
      <c r="D60" s="8"/>
      <c r="E60" s="8"/>
      <c r="F60" s="8"/>
      <c r="G60" s="8"/>
      <c r="H60" s="8"/>
      <c r="I60" s="8"/>
      <c r="J60" s="8"/>
      <c r="K60" s="8"/>
      <c r="L60" s="8"/>
      <c r="M60" s="8"/>
      <c r="N60" s="8"/>
      <c r="O60" s="8"/>
    </row>
    <row r="61" spans="1:15" hidden="1" x14ac:dyDescent="0.35">
      <c r="A61" s="8"/>
      <c r="B61" s="8"/>
      <c r="C61" s="8"/>
      <c r="D61" s="8"/>
      <c r="E61" s="8"/>
      <c r="F61" s="8"/>
      <c r="G61" s="8"/>
      <c r="H61" s="8"/>
      <c r="I61" s="8"/>
      <c r="J61" s="8"/>
      <c r="K61" s="8"/>
      <c r="L61" s="8"/>
      <c r="M61" s="8"/>
      <c r="N61" s="8"/>
      <c r="O61" s="8"/>
    </row>
    <row r="62" spans="1:15" hidden="1" x14ac:dyDescent="0.35">
      <c r="A62" s="8"/>
      <c r="B62" s="8"/>
      <c r="C62" s="8"/>
      <c r="D62" s="8"/>
      <c r="E62" s="8"/>
      <c r="F62" s="8"/>
      <c r="G62" s="8"/>
      <c r="H62" s="8"/>
      <c r="I62" s="8"/>
      <c r="J62" s="8"/>
      <c r="K62" s="8"/>
      <c r="L62" s="8"/>
      <c r="M62" s="8"/>
      <c r="N62" s="8"/>
      <c r="O62" s="8"/>
    </row>
    <row r="63" spans="1:15" hidden="1" x14ac:dyDescent="0.35">
      <c r="A63" s="8"/>
      <c r="B63" s="8"/>
      <c r="C63" s="8"/>
      <c r="D63" s="8"/>
      <c r="E63" s="8"/>
      <c r="F63" s="8"/>
      <c r="G63" s="8"/>
      <c r="H63" s="8"/>
      <c r="I63" s="8"/>
      <c r="J63" s="8"/>
      <c r="K63" s="8"/>
      <c r="L63" s="8"/>
      <c r="M63" s="8"/>
      <c r="N63" s="8"/>
      <c r="O63" s="8"/>
    </row>
    <row r="64" spans="1:15" hidden="1" x14ac:dyDescent="0.35">
      <c r="A64" s="8"/>
      <c r="B64" s="8"/>
      <c r="C64" s="8"/>
      <c r="D64" s="8"/>
      <c r="E64" s="8"/>
      <c r="F64" s="8"/>
      <c r="G64" s="8"/>
      <c r="H64" s="8"/>
      <c r="I64" s="8"/>
      <c r="J64" s="8"/>
      <c r="K64" s="8"/>
      <c r="L64" s="8"/>
      <c r="M64" s="8"/>
      <c r="N64" s="8"/>
      <c r="O64" s="8"/>
    </row>
    <row r="65" spans="1:15" hidden="1" x14ac:dyDescent="0.35">
      <c r="A65" s="8"/>
      <c r="B65" s="8"/>
      <c r="C65" s="8"/>
      <c r="D65" s="8"/>
      <c r="E65" s="8"/>
      <c r="F65" s="8"/>
      <c r="G65" s="8"/>
      <c r="H65" s="8"/>
      <c r="I65" s="8"/>
      <c r="J65" s="8"/>
      <c r="K65" s="8"/>
      <c r="L65" s="8"/>
      <c r="M65" s="8"/>
      <c r="N65" s="8"/>
      <c r="O65" s="8"/>
    </row>
    <row r="66" spans="1:15" hidden="1" x14ac:dyDescent="0.35">
      <c r="A66" s="8"/>
      <c r="B66" s="8"/>
      <c r="C66" s="8"/>
      <c r="D66" s="8"/>
      <c r="E66" s="8"/>
      <c r="F66" s="8"/>
      <c r="G66" s="8"/>
      <c r="H66" s="8"/>
      <c r="I66" s="8"/>
      <c r="J66" s="8"/>
      <c r="K66" s="8"/>
      <c r="L66" s="8"/>
      <c r="M66" s="8"/>
      <c r="N66" s="8"/>
      <c r="O66" s="8"/>
    </row>
    <row r="67" spans="1:15" hidden="1" x14ac:dyDescent="0.35">
      <c r="A67" s="8"/>
      <c r="B67" s="8"/>
      <c r="C67" s="8"/>
      <c r="D67" s="8"/>
      <c r="E67" s="8"/>
      <c r="F67" s="8"/>
      <c r="G67" s="8"/>
      <c r="H67" s="8"/>
      <c r="I67" s="8"/>
      <c r="J67" s="8"/>
      <c r="K67" s="8"/>
      <c r="L67" s="8"/>
      <c r="M67" s="8"/>
      <c r="N67" s="8"/>
      <c r="O67" s="8"/>
    </row>
    <row r="68" spans="1:15" hidden="1" x14ac:dyDescent="0.35">
      <c r="A68" s="8"/>
      <c r="B68" s="8"/>
      <c r="C68" s="8"/>
      <c r="D68" s="8"/>
      <c r="E68" s="8"/>
      <c r="F68" s="8"/>
      <c r="G68" s="8"/>
      <c r="H68" s="8"/>
      <c r="I68" s="8"/>
      <c r="J68" s="8"/>
      <c r="K68" s="8"/>
      <c r="L68" s="8"/>
      <c r="M68" s="8"/>
      <c r="N68" s="8"/>
      <c r="O68" s="8"/>
    </row>
    <row r="69" spans="1:15" hidden="1" x14ac:dyDescent="0.35">
      <c r="A69" s="8"/>
      <c r="B69" s="8"/>
      <c r="C69" s="8"/>
      <c r="D69" s="8"/>
      <c r="E69" s="8"/>
      <c r="F69" s="8"/>
      <c r="G69" s="8"/>
      <c r="H69" s="8"/>
      <c r="I69" s="8"/>
      <c r="J69" s="8"/>
      <c r="K69" s="8"/>
      <c r="L69" s="8"/>
      <c r="M69" s="8"/>
      <c r="N69" s="8"/>
      <c r="O69" s="8"/>
    </row>
    <row r="70" spans="1:15" hidden="1" x14ac:dyDescent="0.35">
      <c r="A70" s="8"/>
      <c r="B70" s="8"/>
      <c r="C70" s="8"/>
      <c r="D70" s="8"/>
      <c r="E70" s="8"/>
      <c r="F70" s="8"/>
      <c r="G70" s="8"/>
      <c r="H70" s="8"/>
      <c r="I70" s="8"/>
      <c r="J70" s="8"/>
      <c r="K70" s="8"/>
      <c r="L70" s="8"/>
      <c r="M70" s="8"/>
      <c r="N70" s="8"/>
      <c r="O70" s="8"/>
    </row>
    <row r="71" spans="1:15" hidden="1" x14ac:dyDescent="0.35">
      <c r="A71" s="8"/>
      <c r="B71" s="8"/>
      <c r="C71" s="8"/>
      <c r="D71" s="8"/>
      <c r="E71" s="8"/>
      <c r="F71" s="8"/>
      <c r="G71" s="8"/>
      <c r="H71" s="8"/>
      <c r="I71" s="8"/>
      <c r="J71" s="8"/>
      <c r="K71" s="8"/>
      <c r="L71" s="8"/>
      <c r="M71" s="8"/>
      <c r="N71" s="8"/>
      <c r="O71" s="8"/>
    </row>
    <row r="72" spans="1:15" hidden="1" x14ac:dyDescent="0.35">
      <c r="A72" s="8"/>
      <c r="B72" s="8"/>
      <c r="C72" s="8"/>
      <c r="D72" s="8"/>
      <c r="E72" s="8"/>
      <c r="F72" s="8"/>
      <c r="G72" s="8"/>
      <c r="H72" s="8"/>
      <c r="I72" s="8"/>
      <c r="J72" s="8"/>
      <c r="K72" s="8"/>
      <c r="L72" s="8"/>
      <c r="M72" s="8"/>
      <c r="N72" s="8"/>
      <c r="O72" s="8"/>
    </row>
    <row r="73" spans="1:15" hidden="1" x14ac:dyDescent="0.35">
      <c r="A73" s="8"/>
      <c r="B73" s="8"/>
      <c r="C73" s="8"/>
      <c r="D73" s="8"/>
      <c r="E73" s="8"/>
      <c r="F73" s="8"/>
      <c r="G73" s="8"/>
      <c r="H73" s="8"/>
      <c r="I73" s="8"/>
      <c r="J73" s="8"/>
      <c r="K73" s="8"/>
      <c r="L73" s="8"/>
      <c r="M73" s="8"/>
      <c r="N73" s="8"/>
      <c r="O73" s="8"/>
    </row>
    <row r="74" spans="1:15" hidden="1" x14ac:dyDescent="0.35">
      <c r="A74" s="8"/>
      <c r="B74" s="8"/>
      <c r="C74" s="8"/>
      <c r="D74" s="8"/>
      <c r="E74" s="8"/>
      <c r="F74" s="8"/>
      <c r="G74" s="8"/>
      <c r="H74" s="8"/>
      <c r="I74" s="8"/>
      <c r="J74" s="8"/>
      <c r="K74" s="8"/>
      <c r="L74" s="8"/>
      <c r="M74" s="8"/>
      <c r="N74" s="8"/>
      <c r="O74" s="8"/>
    </row>
    <row r="75" spans="1:15" hidden="1" x14ac:dyDescent="0.35">
      <c r="A75" s="8"/>
      <c r="B75" s="8"/>
      <c r="C75" s="8"/>
      <c r="D75" s="8"/>
      <c r="E75" s="8"/>
      <c r="F75" s="8"/>
      <c r="G75" s="8"/>
      <c r="H75" s="8"/>
      <c r="I75" s="8"/>
      <c r="J75" s="8"/>
      <c r="K75" s="8"/>
      <c r="L75" s="8"/>
      <c r="M75" s="8"/>
      <c r="N75" s="8"/>
      <c r="O75" s="8"/>
    </row>
    <row r="76" spans="1:15" hidden="1" x14ac:dyDescent="0.35">
      <c r="A76" s="8"/>
      <c r="B76" s="8"/>
      <c r="C76" s="8"/>
      <c r="D76" s="8"/>
      <c r="E76" s="8"/>
      <c r="F76" s="8"/>
      <c r="G76" s="8"/>
      <c r="H76" s="8"/>
      <c r="I76" s="8"/>
      <c r="J76" s="8"/>
      <c r="K76" s="8"/>
      <c r="L76" s="8"/>
      <c r="M76" s="8"/>
      <c r="N76" s="8"/>
      <c r="O76" s="8"/>
    </row>
    <row r="77" spans="1:15" hidden="1" x14ac:dyDescent="0.35">
      <c r="A77" s="8"/>
      <c r="B77" s="8"/>
      <c r="C77" s="8"/>
      <c r="D77" s="8"/>
      <c r="E77" s="8"/>
      <c r="F77" s="8"/>
      <c r="G77" s="8"/>
      <c r="H77" s="8"/>
      <c r="I77" s="8"/>
      <c r="J77" s="8"/>
      <c r="K77" s="8"/>
      <c r="L77" s="8"/>
      <c r="M77" s="8"/>
      <c r="N77" s="8"/>
      <c r="O77" s="8"/>
    </row>
    <row r="78" spans="1:15" hidden="1" x14ac:dyDescent="0.35">
      <c r="A78" s="8"/>
      <c r="B78" s="8"/>
      <c r="C78" s="8"/>
      <c r="D78" s="8"/>
      <c r="E78" s="8"/>
      <c r="F78" s="8"/>
      <c r="G78" s="8"/>
      <c r="H78" s="8"/>
      <c r="I78" s="8"/>
      <c r="J78" s="8"/>
      <c r="K78" s="8"/>
      <c r="L78" s="8"/>
      <c r="M78" s="8"/>
      <c r="N78" s="8"/>
      <c r="O78" s="8"/>
    </row>
    <row r="79" spans="1:15" hidden="1" x14ac:dyDescent="0.35">
      <c r="A79" s="8"/>
      <c r="B79" s="8"/>
      <c r="C79" s="8"/>
      <c r="D79" s="8"/>
      <c r="E79" s="8"/>
      <c r="F79" s="8"/>
      <c r="G79" s="8"/>
      <c r="H79" s="8"/>
      <c r="I79" s="8"/>
      <c r="J79" s="8"/>
      <c r="K79" s="8"/>
      <c r="L79" s="8"/>
      <c r="M79" s="8"/>
      <c r="N79" s="8"/>
      <c r="O79" s="8"/>
    </row>
    <row r="80" spans="1:15" hidden="1" x14ac:dyDescent="0.35">
      <c r="A80" s="8"/>
      <c r="B80" s="8"/>
      <c r="C80" s="8"/>
      <c r="D80" s="8"/>
      <c r="E80" s="8"/>
      <c r="F80" s="8"/>
      <c r="G80" s="8"/>
      <c r="H80" s="8"/>
      <c r="I80" s="8"/>
      <c r="J80" s="8"/>
      <c r="K80" s="8"/>
      <c r="L80" s="8"/>
      <c r="M80" s="8"/>
      <c r="N80" s="8"/>
      <c r="O80" s="8"/>
    </row>
    <row r="81" spans="1:15" hidden="1" x14ac:dyDescent="0.35">
      <c r="A81" s="8"/>
      <c r="B81" s="8"/>
      <c r="C81" s="8"/>
      <c r="D81" s="8"/>
      <c r="E81" s="8"/>
      <c r="F81" s="8"/>
      <c r="G81" s="8"/>
      <c r="H81" s="8"/>
      <c r="I81" s="8"/>
      <c r="J81" s="8"/>
      <c r="K81" s="8"/>
      <c r="L81" s="8"/>
      <c r="M81" s="8"/>
      <c r="N81" s="8"/>
      <c r="O81" s="8"/>
    </row>
    <row r="82" spans="1:15" hidden="1" x14ac:dyDescent="0.35">
      <c r="A82" s="8"/>
      <c r="B82" s="8"/>
      <c r="C82" s="8"/>
      <c r="D82" s="8"/>
      <c r="E82" s="8"/>
      <c r="F82" s="8"/>
      <c r="G82" s="8"/>
      <c r="H82" s="8"/>
      <c r="I82" s="8"/>
      <c r="J82" s="8"/>
      <c r="K82" s="8"/>
      <c r="L82" s="8"/>
      <c r="M82" s="8"/>
      <c r="N82" s="8"/>
      <c r="O82" s="8"/>
    </row>
    <row r="83" spans="1:15" hidden="1" x14ac:dyDescent="0.35">
      <c r="A83" s="8"/>
      <c r="B83" s="8"/>
      <c r="C83" s="8"/>
      <c r="D83" s="8"/>
      <c r="E83" s="8"/>
      <c r="F83" s="8"/>
      <c r="G83" s="8"/>
      <c r="H83" s="8"/>
      <c r="I83" s="8"/>
      <c r="J83" s="8"/>
      <c r="K83" s="8"/>
      <c r="L83" s="8"/>
      <c r="M83" s="8"/>
      <c r="N83" s="8"/>
      <c r="O83" s="8"/>
    </row>
    <row r="84" spans="1:15" hidden="1" x14ac:dyDescent="0.35">
      <c r="A84" s="8"/>
      <c r="B84" s="8"/>
      <c r="C84" s="8"/>
      <c r="D84" s="8"/>
      <c r="E84" s="8"/>
      <c r="F84" s="8"/>
      <c r="G84" s="8"/>
      <c r="H84" s="8"/>
      <c r="I84" s="8"/>
      <c r="J84" s="8"/>
      <c r="K84" s="8"/>
      <c r="L84" s="8"/>
      <c r="M84" s="8"/>
      <c r="N84" s="8"/>
      <c r="O84" s="8"/>
    </row>
    <row r="85" spans="1:15" hidden="1" x14ac:dyDescent="0.35">
      <c r="A85" s="8"/>
      <c r="B85" s="8"/>
      <c r="C85" s="8"/>
      <c r="D85" s="8"/>
      <c r="E85" s="8"/>
      <c r="F85" s="8"/>
      <c r="G85" s="8"/>
      <c r="H85" s="8"/>
      <c r="I85" s="8"/>
      <c r="J85" s="8"/>
      <c r="K85" s="8"/>
      <c r="L85" s="8"/>
      <c r="M85" s="8"/>
      <c r="N85" s="8"/>
      <c r="O85" s="8"/>
    </row>
    <row r="86" spans="1:15" hidden="1" x14ac:dyDescent="0.35">
      <c r="A86" s="8"/>
      <c r="B86" s="8"/>
      <c r="C86" s="8"/>
      <c r="D86" s="8"/>
      <c r="E86" s="8"/>
      <c r="F86" s="8"/>
      <c r="G86" s="8"/>
      <c r="H86" s="8"/>
      <c r="I86" s="8"/>
      <c r="J86" s="8"/>
      <c r="K86" s="8"/>
      <c r="L86" s="8"/>
      <c r="M86" s="8"/>
      <c r="N86" s="8"/>
      <c r="O86" s="8"/>
    </row>
    <row r="87" spans="1:15" hidden="1" x14ac:dyDescent="0.35">
      <c r="A87" s="8"/>
      <c r="B87" s="8"/>
      <c r="C87" s="8"/>
      <c r="D87" s="8"/>
      <c r="E87" s="8"/>
      <c r="F87" s="8"/>
      <c r="G87" s="8"/>
      <c r="H87" s="8"/>
      <c r="I87" s="8"/>
      <c r="J87" s="8"/>
      <c r="K87" s="8"/>
      <c r="L87" s="8"/>
      <c r="M87" s="8"/>
      <c r="N87" s="8"/>
      <c r="O87" s="8"/>
    </row>
    <row r="88" spans="1:15" hidden="1" x14ac:dyDescent="0.35">
      <c r="A88" s="8"/>
      <c r="B88" s="8"/>
      <c r="C88" s="8"/>
      <c r="D88" s="8"/>
      <c r="E88" s="8"/>
      <c r="F88" s="8"/>
      <c r="G88" s="8"/>
      <c r="H88" s="8"/>
      <c r="I88" s="8"/>
      <c r="J88" s="8"/>
      <c r="K88" s="8"/>
      <c r="L88" s="8"/>
      <c r="M88" s="8"/>
      <c r="N88" s="8"/>
      <c r="O88" s="8"/>
    </row>
    <row r="89" spans="1:15" hidden="1" x14ac:dyDescent="0.35">
      <c r="A89" s="8"/>
      <c r="B89" s="8"/>
      <c r="C89" s="8"/>
      <c r="D89" s="8"/>
      <c r="E89" s="8"/>
      <c r="F89" s="8"/>
      <c r="G89" s="8"/>
      <c r="H89" s="8"/>
      <c r="I89" s="8"/>
      <c r="J89" s="8"/>
      <c r="K89" s="8"/>
      <c r="L89" s="8"/>
      <c r="M89" s="8"/>
      <c r="N89" s="8"/>
      <c r="O89" s="8"/>
    </row>
  </sheetData>
  <sheetProtection algorithmName="SHA-512" hashValue="Rz7ujAHzXhKkBP10yxW0ZBQqXreKkO8gkRiGftVKmYRAzJRmNACBTtTLQYiH2YS27wEbat+5CD5p1Tcw4cYRGw==" saltValue="6qEYsn1Tb/IpBsUnKsep8g==" spinCount="100000" sheet="1" objects="1" scenarios="1" selectLockedCells="1"/>
  <mergeCells count="1">
    <mergeCell ref="A1:O4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0"/>
  <sheetViews>
    <sheetView showGridLines="0" tabSelected="1" zoomScaleNormal="100" zoomScaleSheetLayoutView="100" workbookViewId="0">
      <selection activeCell="B11" sqref="B11"/>
    </sheetView>
  </sheetViews>
  <sheetFormatPr defaultColWidth="0" defaultRowHeight="14.5" zeroHeight="1" x14ac:dyDescent="0.35"/>
  <cols>
    <col min="1" max="1" width="22" style="6" customWidth="1"/>
    <col min="2" max="2" width="51.54296875" style="6" customWidth="1"/>
    <col min="3" max="4" width="8.7265625" style="6" customWidth="1"/>
    <col min="5" max="5" width="36" style="6" customWidth="1"/>
    <col min="6" max="6" width="14" style="6" customWidth="1"/>
    <col min="7" max="7" width="24" style="6" customWidth="1"/>
    <col min="8" max="8" width="8.7265625" style="11" customWidth="1"/>
    <col min="9" max="16384" width="8.7265625" style="6" hidden="1"/>
  </cols>
  <sheetData>
    <row r="1" spans="1:8" s="5" customFormat="1" ht="24" customHeight="1" x14ac:dyDescent="0.5">
      <c r="A1" s="19" t="s">
        <v>263</v>
      </c>
      <c r="B1" s="20"/>
      <c r="C1" s="20"/>
      <c r="D1" s="20"/>
      <c r="E1" s="20"/>
      <c r="F1" s="20"/>
      <c r="G1" s="20"/>
      <c r="H1" s="11"/>
    </row>
    <row r="2" spans="1:8" ht="59.25" customHeight="1" x14ac:dyDescent="0.35">
      <c r="A2" s="12" t="s">
        <v>230</v>
      </c>
      <c r="B2" s="15" t="s">
        <v>231</v>
      </c>
      <c r="C2" s="9"/>
      <c r="D2" s="9"/>
      <c r="E2" s="21" t="str">
        <f>IF(Calc!$E$2=0,"Select at least one service filter.",IF(Calc!$Y$2=0,"No lot supports this combination of selected services. Please contact GCA at info@gca.gov.uk.",""))</f>
        <v>Select at least one service filter.</v>
      </c>
      <c r="F2" s="21"/>
      <c r="G2" s="21"/>
    </row>
    <row r="3" spans="1:8" ht="20.149999999999999" customHeight="1" x14ac:dyDescent="0.35">
      <c r="A3" s="13"/>
      <c r="B3" s="10"/>
      <c r="C3" s="9"/>
      <c r="D3" s="14"/>
      <c r="E3" s="9"/>
      <c r="F3" s="9"/>
      <c r="G3" s="9"/>
    </row>
    <row r="4" spans="1:8" ht="20.149999999999999" customHeight="1" x14ac:dyDescent="0.35">
      <c r="A4" s="12" t="s">
        <v>232</v>
      </c>
      <c r="B4" s="16" t="s">
        <v>260</v>
      </c>
      <c r="C4" s="9"/>
      <c r="D4" s="9"/>
      <c r="E4" s="12" t="s">
        <v>233</v>
      </c>
      <c r="F4" s="12" t="s">
        <v>261</v>
      </c>
      <c r="G4" s="12" t="s">
        <v>235</v>
      </c>
    </row>
    <row r="5" spans="1:8" ht="20.149999999999999" customHeight="1" x14ac:dyDescent="0.35">
      <c r="A5" s="12" t="s">
        <v>236</v>
      </c>
      <c r="B5" s="16" t="s">
        <v>260</v>
      </c>
      <c r="C5" s="9"/>
      <c r="D5" s="9"/>
      <c r="E5" s="7" t="str">
        <f>Calc!V2</f>
        <v/>
      </c>
      <c r="F5" s="7" t="str">
        <f>Calc!W2</f>
        <v/>
      </c>
      <c r="G5" s="7" t="str">
        <f>Calc!X2</f>
        <v/>
      </c>
    </row>
    <row r="6" spans="1:8" ht="20.149999999999999" customHeight="1" x14ac:dyDescent="0.35">
      <c r="A6" s="12" t="s">
        <v>237</v>
      </c>
      <c r="B6" s="17" t="s">
        <v>260</v>
      </c>
      <c r="C6" s="9"/>
      <c r="D6" s="9"/>
      <c r="E6" s="7" t="str">
        <f>Calc!V3</f>
        <v/>
      </c>
      <c r="F6" s="7" t="str">
        <f>Calc!W3</f>
        <v/>
      </c>
      <c r="G6" s="7" t="str">
        <f>Calc!X3</f>
        <v/>
      </c>
    </row>
    <row r="7" spans="1:8" ht="20.149999999999999" customHeight="1" x14ac:dyDescent="0.35">
      <c r="A7" s="12" t="s">
        <v>238</v>
      </c>
      <c r="B7" s="16" t="s">
        <v>260</v>
      </c>
      <c r="C7" s="9"/>
      <c r="D7" s="9"/>
      <c r="E7" s="7" t="str">
        <f>Calc!V4</f>
        <v/>
      </c>
      <c r="F7" s="7" t="str">
        <f>Calc!W4</f>
        <v/>
      </c>
      <c r="G7" s="7" t="str">
        <f>Calc!X4</f>
        <v/>
      </c>
    </row>
    <row r="8" spans="1:8" ht="20.149999999999999" customHeight="1" x14ac:dyDescent="0.35">
      <c r="A8" s="12" t="s">
        <v>239</v>
      </c>
      <c r="B8" s="16" t="s">
        <v>260</v>
      </c>
      <c r="C8" s="9"/>
      <c r="D8" s="9"/>
      <c r="E8" s="7" t="str">
        <f>Calc!V5</f>
        <v/>
      </c>
      <c r="F8" s="7" t="str">
        <f>Calc!W5</f>
        <v/>
      </c>
      <c r="G8" s="7" t="str">
        <f>Calc!X5</f>
        <v/>
      </c>
    </row>
    <row r="9" spans="1:8" ht="20.149999999999999" customHeight="1" x14ac:dyDescent="0.35">
      <c r="A9" s="12" t="s">
        <v>240</v>
      </c>
      <c r="B9" s="16" t="s">
        <v>260</v>
      </c>
      <c r="C9" s="9"/>
      <c r="D9" s="9"/>
      <c r="E9" s="7" t="str">
        <f>Calc!V6</f>
        <v/>
      </c>
      <c r="F9" s="7" t="str">
        <f>Calc!W6</f>
        <v/>
      </c>
      <c r="G9" s="7" t="str">
        <f>Calc!X6</f>
        <v/>
      </c>
    </row>
    <row r="10" spans="1:8" ht="20.149999999999999" customHeight="1" x14ac:dyDescent="0.35">
      <c r="A10" s="12" t="s">
        <v>241</v>
      </c>
      <c r="B10" s="16" t="s">
        <v>260</v>
      </c>
      <c r="C10" s="9"/>
      <c r="D10" s="9"/>
      <c r="E10" s="7" t="str">
        <f>Calc!V7</f>
        <v/>
      </c>
      <c r="F10" s="7" t="str">
        <f>Calc!W7</f>
        <v/>
      </c>
      <c r="G10" s="7" t="str">
        <f>Calc!X7</f>
        <v/>
      </c>
    </row>
    <row r="11" spans="1:8" ht="20.149999999999999" customHeight="1" x14ac:dyDescent="0.35">
      <c r="A11" s="12" t="s">
        <v>242</v>
      </c>
      <c r="B11" s="16" t="s">
        <v>260</v>
      </c>
      <c r="C11" s="9"/>
      <c r="D11" s="9"/>
      <c r="E11" s="7" t="str">
        <f>Calc!V8</f>
        <v/>
      </c>
      <c r="F11" s="7" t="str">
        <f>Calc!W8</f>
        <v/>
      </c>
      <c r="G11" s="7" t="str">
        <f>Calc!X8</f>
        <v/>
      </c>
    </row>
    <row r="12" spans="1:8" ht="20.149999999999999" customHeight="1" x14ac:dyDescent="0.35">
      <c r="A12" s="12" t="s">
        <v>243</v>
      </c>
      <c r="B12" s="16" t="s">
        <v>260</v>
      </c>
      <c r="C12" s="9"/>
      <c r="D12" s="9"/>
      <c r="E12" s="7" t="str">
        <f>Calc!V9</f>
        <v/>
      </c>
      <c r="F12" s="7" t="str">
        <f>Calc!W9</f>
        <v/>
      </c>
      <c r="G12" s="7" t="str">
        <f>Calc!X9</f>
        <v/>
      </c>
    </row>
    <row r="13" spans="1:8" ht="20.149999999999999" customHeight="1" x14ac:dyDescent="0.35">
      <c r="A13" s="12" t="s">
        <v>244</v>
      </c>
      <c r="B13" s="16" t="s">
        <v>260</v>
      </c>
      <c r="C13" s="9"/>
      <c r="D13" s="9"/>
      <c r="E13" s="7" t="str">
        <f>Calc!V10</f>
        <v/>
      </c>
      <c r="F13" s="7" t="str">
        <f>Calc!W10</f>
        <v/>
      </c>
      <c r="G13" s="7" t="str">
        <f>Calc!X10</f>
        <v/>
      </c>
    </row>
    <row r="14" spans="1:8" x14ac:dyDescent="0.35">
      <c r="A14" s="9"/>
      <c r="B14" s="9"/>
      <c r="C14" s="9"/>
      <c r="D14" s="9"/>
      <c r="E14" s="7" t="str">
        <f>Calc!V11</f>
        <v/>
      </c>
      <c r="F14" s="7" t="str">
        <f>Calc!W11</f>
        <v/>
      </c>
      <c r="G14" s="7" t="str">
        <f>Calc!X11</f>
        <v/>
      </c>
    </row>
    <row r="15" spans="1:8" x14ac:dyDescent="0.35">
      <c r="A15" s="9"/>
      <c r="B15" s="9"/>
      <c r="C15" s="9"/>
      <c r="D15" s="9"/>
      <c r="E15" s="7" t="str">
        <f>Calc!V12</f>
        <v/>
      </c>
      <c r="F15" s="7" t="str">
        <f>Calc!W12</f>
        <v/>
      </c>
      <c r="G15" s="7" t="str">
        <f>Calc!X12</f>
        <v/>
      </c>
    </row>
    <row r="16" spans="1:8" x14ac:dyDescent="0.35">
      <c r="A16" s="9"/>
      <c r="B16" s="9"/>
      <c r="C16" s="9"/>
      <c r="D16" s="9"/>
      <c r="E16" s="7" t="str">
        <f>Calc!V13</f>
        <v/>
      </c>
      <c r="F16" s="7" t="str">
        <f>Calc!W13</f>
        <v/>
      </c>
      <c r="G16" s="7" t="str">
        <f>Calc!X13</f>
        <v/>
      </c>
    </row>
    <row r="17" spans="1:7" x14ac:dyDescent="0.35">
      <c r="A17" s="9"/>
      <c r="B17" s="9"/>
      <c r="C17" s="9"/>
      <c r="D17" s="9"/>
      <c r="E17" s="7" t="str">
        <f>Calc!V14</f>
        <v/>
      </c>
      <c r="F17" s="7" t="str">
        <f>Calc!W14</f>
        <v/>
      </c>
      <c r="G17" s="7" t="str">
        <f>Calc!X14</f>
        <v/>
      </c>
    </row>
    <row r="18" spans="1:7" x14ac:dyDescent="0.35">
      <c r="A18" s="9"/>
      <c r="B18" s="9"/>
      <c r="C18" s="9"/>
      <c r="D18" s="9"/>
      <c r="E18" s="7" t="str">
        <f>Calc!V15</f>
        <v/>
      </c>
      <c r="F18" s="7" t="str">
        <f>Calc!W15</f>
        <v/>
      </c>
      <c r="G18" s="7" t="str">
        <f>Calc!X15</f>
        <v/>
      </c>
    </row>
    <row r="19" spans="1:7" x14ac:dyDescent="0.35">
      <c r="A19" s="9"/>
      <c r="B19" s="9"/>
      <c r="C19" s="9"/>
      <c r="D19" s="9"/>
      <c r="E19" s="7" t="str">
        <f>Calc!V16</f>
        <v/>
      </c>
      <c r="F19" s="7" t="str">
        <f>Calc!W16</f>
        <v/>
      </c>
      <c r="G19" s="7" t="str">
        <f>Calc!X16</f>
        <v/>
      </c>
    </row>
    <row r="20" spans="1:7" x14ac:dyDescent="0.35">
      <c r="A20" s="9"/>
      <c r="B20" s="9"/>
      <c r="C20" s="9"/>
      <c r="D20" s="9"/>
      <c r="E20" s="7" t="str">
        <f>Calc!V17</f>
        <v/>
      </c>
      <c r="F20" s="7" t="str">
        <f>Calc!W17</f>
        <v/>
      </c>
      <c r="G20" s="7" t="str">
        <f>Calc!X17</f>
        <v/>
      </c>
    </row>
    <row r="21" spans="1:7" x14ac:dyDescent="0.35">
      <c r="A21" s="9"/>
      <c r="B21" s="9"/>
      <c r="C21" s="9"/>
      <c r="D21" s="9"/>
      <c r="E21" s="7" t="str">
        <f>Calc!V18</f>
        <v/>
      </c>
      <c r="F21" s="7" t="str">
        <f>Calc!W18</f>
        <v/>
      </c>
      <c r="G21" s="7" t="str">
        <f>Calc!X18</f>
        <v/>
      </c>
    </row>
    <row r="22" spans="1:7" x14ac:dyDescent="0.35">
      <c r="A22" s="9"/>
      <c r="B22" s="9"/>
      <c r="C22" s="9"/>
      <c r="D22" s="9"/>
      <c r="E22" s="7" t="str">
        <f>Calc!V19</f>
        <v/>
      </c>
      <c r="F22" s="7" t="str">
        <f>Calc!W19</f>
        <v/>
      </c>
      <c r="G22" s="7" t="str">
        <f>Calc!X19</f>
        <v/>
      </c>
    </row>
    <row r="23" spans="1:7" x14ac:dyDescent="0.35">
      <c r="A23" s="9"/>
      <c r="B23" s="9"/>
      <c r="C23" s="9"/>
      <c r="D23" s="9"/>
      <c r="E23" s="7" t="str">
        <f>Calc!V20</f>
        <v/>
      </c>
      <c r="F23" s="7" t="str">
        <f>Calc!W20</f>
        <v/>
      </c>
      <c r="G23" s="7" t="str">
        <f>Calc!X20</f>
        <v/>
      </c>
    </row>
    <row r="24" spans="1:7" x14ac:dyDescent="0.35">
      <c r="A24" s="9"/>
      <c r="B24" s="9"/>
      <c r="C24" s="9"/>
      <c r="D24" s="9"/>
      <c r="E24" s="7" t="str">
        <f>Calc!V21</f>
        <v/>
      </c>
      <c r="F24" s="7" t="str">
        <f>Calc!W21</f>
        <v/>
      </c>
      <c r="G24" s="7" t="str">
        <f>Calc!X21</f>
        <v/>
      </c>
    </row>
    <row r="25" spans="1:7" x14ac:dyDescent="0.35">
      <c r="A25" s="9"/>
      <c r="B25" s="9"/>
      <c r="C25" s="9"/>
      <c r="D25" s="9"/>
      <c r="E25" s="7" t="str">
        <f>Calc!V22</f>
        <v/>
      </c>
      <c r="F25" s="7" t="str">
        <f>Calc!W22</f>
        <v/>
      </c>
      <c r="G25" s="7" t="str">
        <f>Calc!X22</f>
        <v/>
      </c>
    </row>
    <row r="26" spans="1:7" x14ac:dyDescent="0.35">
      <c r="A26" s="9"/>
      <c r="B26" s="9"/>
      <c r="C26" s="9"/>
      <c r="D26" s="9"/>
      <c r="E26" s="7" t="str">
        <f>Calc!V23</f>
        <v/>
      </c>
      <c r="F26" s="7" t="str">
        <f>Calc!W23</f>
        <v/>
      </c>
      <c r="G26" s="7" t="str">
        <f>Calc!X23</f>
        <v/>
      </c>
    </row>
    <row r="27" spans="1:7" x14ac:dyDescent="0.35">
      <c r="A27" s="9"/>
      <c r="B27" s="9"/>
      <c r="C27" s="9"/>
      <c r="D27" s="9"/>
      <c r="E27" s="7" t="str">
        <f>Calc!V24</f>
        <v/>
      </c>
      <c r="F27" s="7" t="str">
        <f>Calc!W24</f>
        <v/>
      </c>
      <c r="G27" s="7" t="str">
        <f>Calc!X24</f>
        <v/>
      </c>
    </row>
    <row r="28" spans="1:7" x14ac:dyDescent="0.35">
      <c r="A28" s="9"/>
      <c r="B28" s="9"/>
      <c r="C28" s="9"/>
      <c r="D28" s="9"/>
      <c r="E28" s="7" t="str">
        <f>Calc!V25</f>
        <v/>
      </c>
      <c r="F28" s="7" t="str">
        <f>Calc!W25</f>
        <v/>
      </c>
      <c r="G28" s="7" t="str">
        <f>Calc!X25</f>
        <v/>
      </c>
    </row>
    <row r="29" spans="1:7" x14ac:dyDescent="0.35">
      <c r="A29" s="9"/>
      <c r="B29" s="9"/>
      <c r="C29" s="9"/>
      <c r="D29" s="9"/>
      <c r="E29" s="7" t="str">
        <f>Calc!V26</f>
        <v/>
      </c>
      <c r="F29" s="7" t="str">
        <f>Calc!W26</f>
        <v/>
      </c>
      <c r="G29" s="7" t="str">
        <f>Calc!X26</f>
        <v/>
      </c>
    </row>
    <row r="30" spans="1:7" x14ac:dyDescent="0.35">
      <c r="A30" s="9"/>
      <c r="B30" s="9"/>
      <c r="C30" s="9"/>
      <c r="D30" s="9"/>
      <c r="E30" s="7" t="str">
        <f>Calc!V27</f>
        <v/>
      </c>
      <c r="F30" s="7" t="str">
        <f>Calc!W27</f>
        <v/>
      </c>
      <c r="G30" s="7" t="str">
        <f>Calc!X27</f>
        <v/>
      </c>
    </row>
    <row r="31" spans="1:7" x14ac:dyDescent="0.35">
      <c r="A31" s="9"/>
      <c r="B31" s="9"/>
      <c r="C31" s="9"/>
      <c r="D31" s="9"/>
      <c r="E31" s="7" t="str">
        <f>Calc!V28</f>
        <v/>
      </c>
      <c r="F31" s="7" t="str">
        <f>Calc!W28</f>
        <v/>
      </c>
      <c r="G31" s="7" t="str">
        <f>Calc!X28</f>
        <v/>
      </c>
    </row>
    <row r="32" spans="1:7" x14ac:dyDescent="0.35">
      <c r="A32" s="9"/>
      <c r="B32" s="9"/>
      <c r="C32" s="9"/>
      <c r="D32" s="9"/>
      <c r="E32" s="7" t="str">
        <f>Calc!V29</f>
        <v/>
      </c>
      <c r="F32" s="7" t="str">
        <f>Calc!W29</f>
        <v/>
      </c>
      <c r="G32" s="7" t="str">
        <f>Calc!X29</f>
        <v/>
      </c>
    </row>
    <row r="33" spans="1:7" x14ac:dyDescent="0.35">
      <c r="A33" s="9"/>
      <c r="B33" s="9"/>
      <c r="C33" s="9"/>
      <c r="D33" s="9"/>
      <c r="E33" s="7" t="str">
        <f>Calc!V30</f>
        <v/>
      </c>
      <c r="F33" s="7" t="str">
        <f>Calc!W30</f>
        <v/>
      </c>
      <c r="G33" s="7" t="str">
        <f>Calc!X30</f>
        <v/>
      </c>
    </row>
    <row r="34" spans="1:7" x14ac:dyDescent="0.35">
      <c r="A34" s="9"/>
      <c r="B34" s="9"/>
      <c r="C34" s="9"/>
      <c r="D34" s="9"/>
      <c r="E34" s="7" t="str">
        <f>Calc!V31</f>
        <v/>
      </c>
      <c r="F34" s="7" t="str">
        <f>Calc!W31</f>
        <v/>
      </c>
      <c r="G34" s="7" t="str">
        <f>Calc!X31</f>
        <v/>
      </c>
    </row>
    <row r="35" spans="1:7" x14ac:dyDescent="0.35">
      <c r="A35" s="9"/>
      <c r="B35" s="9"/>
      <c r="C35" s="9"/>
      <c r="D35" s="9"/>
      <c r="E35" s="7" t="str">
        <f>Calc!V32</f>
        <v/>
      </c>
      <c r="F35" s="7" t="str">
        <f>Calc!W32</f>
        <v/>
      </c>
      <c r="G35" s="7" t="str">
        <f>Calc!X32</f>
        <v/>
      </c>
    </row>
    <row r="36" spans="1:7" x14ac:dyDescent="0.35">
      <c r="A36" s="9"/>
      <c r="B36" s="9"/>
      <c r="C36" s="9"/>
      <c r="D36" s="9"/>
      <c r="E36" s="7" t="str">
        <f>Calc!V33</f>
        <v/>
      </c>
      <c r="F36" s="7" t="str">
        <f>Calc!W33</f>
        <v/>
      </c>
      <c r="G36" s="7" t="str">
        <f>Calc!X33</f>
        <v/>
      </c>
    </row>
    <row r="37" spans="1:7" x14ac:dyDescent="0.35">
      <c r="A37" s="9"/>
      <c r="B37" s="9"/>
      <c r="C37" s="9"/>
      <c r="D37" s="9"/>
      <c r="E37" s="7" t="str">
        <f>Calc!V34</f>
        <v/>
      </c>
      <c r="F37" s="7" t="str">
        <f>Calc!W34</f>
        <v/>
      </c>
      <c r="G37" s="7" t="str">
        <f>Calc!X34</f>
        <v/>
      </c>
    </row>
    <row r="38" spans="1:7" x14ac:dyDescent="0.35">
      <c r="A38" s="9"/>
      <c r="B38" s="9"/>
      <c r="C38" s="9"/>
      <c r="D38" s="9"/>
      <c r="E38" s="9" t="str">
        <f>Calc!V35</f>
        <v/>
      </c>
      <c r="F38" s="9" t="str">
        <f>Calc!W35</f>
        <v/>
      </c>
      <c r="G38" s="9" t="str">
        <f>Calc!X35</f>
        <v/>
      </c>
    </row>
    <row r="39" spans="1:7" x14ac:dyDescent="0.35">
      <c r="A39" s="9"/>
      <c r="B39" s="9"/>
      <c r="C39" s="9"/>
      <c r="D39" s="9"/>
      <c r="E39" s="9"/>
      <c r="F39" s="9"/>
      <c r="G39" s="9"/>
    </row>
    <row r="40" spans="1:7" x14ac:dyDescent="0.35">
      <c r="A40" s="9"/>
      <c r="B40" s="9"/>
      <c r="C40" s="9"/>
      <c r="D40" s="9"/>
      <c r="E40" s="9"/>
      <c r="F40" s="9"/>
      <c r="G40" s="9"/>
    </row>
  </sheetData>
  <sheetProtection algorithmName="SHA-512" hashValue="XXqHXr1RDAbya027vQXKVxTmc+DxghFZ4EkviICHJ649S3gN1BYk2Cn9i/6XGvZqdqeZkSE4TS9kZN0Cyz4ZDg==" saltValue="7oPC6lnnfxkgPqg0RbpBuw==" spinCount="100000" sheet="1" objects="1" scenarios="1" selectLockedCells="1"/>
  <mergeCells count="2">
    <mergeCell ref="A1:G1"/>
    <mergeCell ref="E2:G2"/>
  </mergeCells>
  <dataValidations count="1">
    <dataValidation type="list" sqref="B2" xr:uid="{00000000-0002-0000-0400-000000000000}">
      <formula1>"All,Yes,No"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xr:uid="{00000000-0002-0000-0400-000001000000}">
          <x14:formula1>
            <xm:f>Calc!$AA$2:$AA$33</xm:f>
          </x14:formula1>
          <xm:sqref>B4:B13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20"/>
  <sheetViews>
    <sheetView zoomScaleNormal="100" zoomScaleSheetLayoutView="100" workbookViewId="0"/>
  </sheetViews>
  <sheetFormatPr defaultRowHeight="14.5" x14ac:dyDescent="0.35"/>
  <cols>
    <col min="1" max="1" width="28" customWidth="1"/>
    <col min="2" max="3" width="16" customWidth="1"/>
    <col min="5" max="5" width="12" customWidth="1"/>
    <col min="6" max="6" width="18" customWidth="1"/>
    <col min="7" max="7" width="12" customWidth="1"/>
    <col min="8" max="8" width="10" customWidth="1"/>
    <col min="9" max="9" width="16" customWidth="1"/>
    <col min="10" max="10" width="10" customWidth="1"/>
    <col min="11" max="11" width="34" customWidth="1"/>
    <col min="12" max="12" width="12" customWidth="1"/>
    <col min="13" max="14" width="10" customWidth="1"/>
    <col min="16" max="16" width="34" customWidth="1"/>
    <col min="17" max="17" width="12" customWidth="1"/>
    <col min="18" max="18" width="24" customWidth="1"/>
    <col min="20" max="20" width="12" customWidth="1"/>
  </cols>
  <sheetData>
    <row r="1" spans="1:27" x14ac:dyDescent="0.35">
      <c r="A1" s="3" t="s">
        <v>245</v>
      </c>
      <c r="B1" s="3" t="s">
        <v>246</v>
      </c>
      <c r="C1" s="3" t="s">
        <v>247</v>
      </c>
      <c r="D1" s="3"/>
      <c r="E1" s="3" t="s">
        <v>248</v>
      </c>
      <c r="F1" s="3" t="s">
        <v>73</v>
      </c>
      <c r="G1" s="3" t="s">
        <v>0</v>
      </c>
      <c r="H1" s="3" t="s">
        <v>74</v>
      </c>
      <c r="I1" s="3" t="s">
        <v>249</v>
      </c>
      <c r="J1" s="3" t="s">
        <v>250</v>
      </c>
      <c r="K1" s="3" t="s">
        <v>1</v>
      </c>
      <c r="L1" s="3" t="s">
        <v>2</v>
      </c>
      <c r="M1" s="3" t="s">
        <v>251</v>
      </c>
      <c r="N1" s="3" t="s">
        <v>252</v>
      </c>
      <c r="O1" s="3"/>
      <c r="P1" s="3" t="s">
        <v>233</v>
      </c>
      <c r="Q1" s="3" t="s">
        <v>234</v>
      </c>
      <c r="R1" s="3" t="s">
        <v>235</v>
      </c>
      <c r="S1" s="3" t="s">
        <v>253</v>
      </c>
      <c r="T1" s="3" t="s">
        <v>254</v>
      </c>
      <c r="U1" t="s">
        <v>255</v>
      </c>
      <c r="V1" t="s">
        <v>256</v>
      </c>
      <c r="W1" t="s">
        <v>257</v>
      </c>
      <c r="Y1" t="s">
        <v>258</v>
      </c>
      <c r="AA1" t="s">
        <v>259</v>
      </c>
    </row>
    <row r="2" spans="1:27" x14ac:dyDescent="0.35">
      <c r="A2" s="4" t="str">
        <f>IF('Lot Filtering'!B4="","",'Lot Filtering'!B4)</f>
        <v>None selected</v>
      </c>
      <c r="B2" s="4" t="str">
        <f>_xlfn.SINGLE(IF(A2 = "", "", _xlfn.XLOOKUP(A2, Services!$B$2:$B$32, Services!$A$2:$A$32, "")))</f>
        <v/>
      </c>
      <c r="C2" s="4" t="str">
        <f>IF(B2="","",B2)</f>
        <v/>
      </c>
      <c r="D2" s="4"/>
      <c r="E2" s="4">
        <f>COUNTIF(C2:C11,"?*")</f>
        <v>0</v>
      </c>
      <c r="F2" s="4" t="str">
        <f>SupplierLots!A2</f>
        <v>SUP001-Lot1</v>
      </c>
      <c r="G2" s="4" t="str">
        <f>SupplierLots!B2</f>
        <v>SUP001</v>
      </c>
      <c r="H2" s="4" t="str">
        <f>SupplierLots!C2</f>
        <v>Lot 1</v>
      </c>
      <c r="I2" s="4">
        <f>IF($E$2=0,0,SUMPRODUCT(($C$2:$C$11&lt;&gt;"")*COUNTIFS(LotServices!$A$2:$A$778,F2,LotServices!$B$2:$B$778,$C$2:$C$11)))</f>
        <v>0</v>
      </c>
      <c r="J2" s="4">
        <f t="shared" ref="J2:J33" si="0">IF($E$2=0,0,IF(I2=$E$2,1,0))</f>
        <v>0</v>
      </c>
      <c r="K2" s="4" t="str">
        <f>_xlfn.SINGLE(_xlfn.XLOOKUP(G2, Suppliers!$A$2:$A$35, Suppliers!$B$2:$B$35, ""))</f>
        <v>AA Global Language Services Ltd</v>
      </c>
      <c r="L2" s="4" t="str">
        <f>_xlfn.SINGLE(_xlfn.XLOOKUP(G2, Suppliers!$A$2:$A$35, Suppliers!$C$2:$C$35, ""))</f>
        <v>Yes</v>
      </c>
      <c r="M2" s="4">
        <f>IF('Lot Filtering'!$B$2="All",1,IF(L2='Lot Filtering'!$B$2,1,0))</f>
        <v>1</v>
      </c>
      <c r="N2" s="4">
        <f t="shared" ref="N2:N33" si="1">IF(AND(J2=1,M2=1),1,0)</f>
        <v>0</v>
      </c>
      <c r="O2" s="4"/>
      <c r="P2" s="4" t="str">
        <f>Suppliers!B2</f>
        <v>AA Global Language Services Ltd</v>
      </c>
      <c r="Q2" s="4" t="str">
        <f>Suppliers!C2</f>
        <v>Yes</v>
      </c>
      <c r="R2" s="4" t="str">
        <f t="shared" ref="R2:R35" si="2">_xlfn.SINGLE(_xlfn.TEXTJOIN(", ", TRUE, IF(COUNTIFS($K$2:$K$81, P2, $H$2:$H$81, "Lot 1", $N$2:$N$81, 1) &gt; 0, "Lot 1", ""), IF(COUNTIFS($K$2:$K$81, P2, $H$2:$H$81, "Lot 2", $N$2:$N$81, 1) &gt; 0, "Lot 2", ""), IF(COUNTIFS($K$2:$K$81, P2, $H$2:$H$81, "Lot 3", $N$2:$N$81, 1) &gt; 0, "Lot 3", ""), IF(COUNTIFS($K$2:$K$81, P2, $H$2:$H$81, "Lot 4", $N$2:$N$81, 1) &gt; 0, "Lot 4", ""), IF(COUNTIFS($K$2:$K$81, P2, $H$2:$H$81, "Lot 5", $N$2:$N$81, 1) &gt; 0, "Lot 5", "")))</f>
        <v/>
      </c>
      <c r="S2" s="4">
        <f t="shared" ref="S2:S35" si="3">IF(R2&lt;&gt;"",1,0)</f>
        <v>0</v>
      </c>
      <c r="T2" s="4" t="str">
        <f t="shared" ref="T2:T35" si="4">IF(S2=1,ROW(),"")</f>
        <v/>
      </c>
      <c r="U2" t="str">
        <f>IFERROR(SMALL($T$2:$T$35,1),"")</f>
        <v/>
      </c>
      <c r="V2" t="str">
        <f t="shared" ref="V2:V35" si="5">IF(U2="","",INDEX($P:$P,U2))</f>
        <v/>
      </c>
      <c r="W2" t="str">
        <f t="shared" ref="W2:W35" si="6">IF(U2="","",INDEX($Q:$Q,U2))</f>
        <v/>
      </c>
      <c r="X2" t="str">
        <f t="shared" ref="X2:X35" si="7">IF(U2="","",INDEX($R:$R,U2))</f>
        <v/>
      </c>
      <c r="Y2">
        <f>COUNTIF(N2:N81,1)</f>
        <v>0</v>
      </c>
      <c r="AA2" t="s">
        <v>260</v>
      </c>
    </row>
    <row r="3" spans="1:27" x14ac:dyDescent="0.35">
      <c r="A3" s="4" t="str">
        <f>IF('Lot Filtering'!B5="","",'Lot Filtering'!B5)</f>
        <v>None selected</v>
      </c>
      <c r="B3" s="4" t="str">
        <f>_xlfn.SINGLE(IF(A3 = "", "", _xlfn.XLOOKUP(A3, Services!$B$2:$B$32, Services!$A$2:$A$32, "")))</f>
        <v/>
      </c>
      <c r="C3" s="4" t="str">
        <f>IF(B3="","",IF(COUNTIF($B$2:B3,B3)=1,B3,""))</f>
        <v/>
      </c>
      <c r="D3" s="4"/>
      <c r="E3" s="4"/>
      <c r="F3" s="4" t="str">
        <f>SupplierLots!A3</f>
        <v>SUP001-Lot2</v>
      </c>
      <c r="G3" s="4" t="str">
        <f>SupplierLots!B3</f>
        <v>SUP001</v>
      </c>
      <c r="H3" s="4" t="str">
        <f>SupplierLots!C3</f>
        <v>Lot 2</v>
      </c>
      <c r="I3" s="4">
        <f>IF($E$2=0,0,SUMPRODUCT(($C$2:$C$11&lt;&gt;"")*COUNTIFS(LotServices!$A$2:$A$778,F3,LotServices!$B$2:$B$778,$C$2:$C$11)))</f>
        <v>0</v>
      </c>
      <c r="J3" s="4">
        <f t="shared" si="0"/>
        <v>0</v>
      </c>
      <c r="K3" s="4" t="str">
        <f>_xlfn.SINGLE(_xlfn.XLOOKUP(G3, Suppliers!$A$2:$A$35, Suppliers!$B$2:$B$35, ""))</f>
        <v>AA Global Language Services Ltd</v>
      </c>
      <c r="L3" s="4" t="str">
        <f>_xlfn.SINGLE(_xlfn.XLOOKUP(G3, Suppliers!$A$2:$A$35, Suppliers!$C$2:$C$35, ""))</f>
        <v>Yes</v>
      </c>
      <c r="M3" s="4">
        <f>IF('Lot Filtering'!$B$2="All",1,IF(L3='Lot Filtering'!$B$2,1,0))</f>
        <v>1</v>
      </c>
      <c r="N3" s="4">
        <f t="shared" si="1"/>
        <v>0</v>
      </c>
      <c r="O3" s="4"/>
      <c r="P3" s="4" t="str">
        <f>Suppliers!B3</f>
        <v>Absolute Interpreting and Translations</v>
      </c>
      <c r="Q3" s="4" t="str">
        <f>Suppliers!C3</f>
        <v>Yes</v>
      </c>
      <c r="R3" s="4" t="str">
        <f t="shared" si="2"/>
        <v/>
      </c>
      <c r="S3" s="4">
        <f t="shared" si="3"/>
        <v>0</v>
      </c>
      <c r="T3" s="4" t="str">
        <f t="shared" si="4"/>
        <v/>
      </c>
      <c r="U3" t="str">
        <f>IFERROR(SMALL($T$2:$T$35,2),"")</f>
        <v/>
      </c>
      <c r="V3" t="str">
        <f t="shared" si="5"/>
        <v/>
      </c>
      <c r="W3" t="str">
        <f t="shared" si="6"/>
        <v/>
      </c>
      <c r="X3" t="str">
        <f t="shared" si="7"/>
        <v/>
      </c>
      <c r="AA3" t="s">
        <v>169</v>
      </c>
    </row>
    <row r="4" spans="1:27" x14ac:dyDescent="0.35">
      <c r="A4" s="4" t="str">
        <f>IF('Lot Filtering'!B6="","",'Lot Filtering'!B6)</f>
        <v>None selected</v>
      </c>
      <c r="B4" s="4" t="str">
        <f>_xlfn.SINGLE(IF(A4 = "", "", _xlfn.XLOOKUP(A4, Services!$B$2:$B$32, Services!$A$2:$A$32, "")))</f>
        <v/>
      </c>
      <c r="C4" s="4" t="str">
        <f>IF(B4="","",IF(COUNTIF($B$2:B4,B4)=1,B4,""))</f>
        <v/>
      </c>
      <c r="D4" s="4"/>
      <c r="E4" s="4"/>
      <c r="F4" s="4" t="str">
        <f>SupplierLots!A4</f>
        <v>SUP001-Lot3</v>
      </c>
      <c r="G4" s="4" t="str">
        <f>SupplierLots!B4</f>
        <v>SUP001</v>
      </c>
      <c r="H4" s="4" t="str">
        <f>SupplierLots!C4</f>
        <v>Lot 3</v>
      </c>
      <c r="I4" s="4">
        <f>IF($E$2=0,0,SUMPRODUCT(($C$2:$C$11&lt;&gt;"")*COUNTIFS(LotServices!$A$2:$A$778,F4,LotServices!$B$2:$B$778,$C$2:$C$11)))</f>
        <v>0</v>
      </c>
      <c r="J4" s="4">
        <f t="shared" si="0"/>
        <v>0</v>
      </c>
      <c r="K4" s="4" t="str">
        <f>_xlfn.SINGLE(_xlfn.XLOOKUP(G4, Suppliers!$A$2:$A$35, Suppliers!$B$2:$B$35, ""))</f>
        <v>AA Global Language Services Ltd</v>
      </c>
      <c r="L4" s="4" t="str">
        <f>_xlfn.SINGLE(_xlfn.XLOOKUP(G4, Suppliers!$A$2:$A$35, Suppliers!$C$2:$C$35, ""))</f>
        <v>Yes</v>
      </c>
      <c r="M4" s="4">
        <f>IF('Lot Filtering'!$B$2="All",1,IF(L4='Lot Filtering'!$B$2,1,0))</f>
        <v>1</v>
      </c>
      <c r="N4" s="4">
        <f t="shared" si="1"/>
        <v>0</v>
      </c>
      <c r="O4" s="4"/>
      <c r="P4" s="4" t="str">
        <f>Suppliers!B4</f>
        <v>Acolad UK Ltd</v>
      </c>
      <c r="Q4" s="4" t="str">
        <f>Suppliers!C4</f>
        <v>Yes</v>
      </c>
      <c r="R4" s="4" t="str">
        <f t="shared" si="2"/>
        <v/>
      </c>
      <c r="S4" s="4">
        <f t="shared" si="3"/>
        <v>0</v>
      </c>
      <c r="T4" s="4" t="str">
        <f t="shared" si="4"/>
        <v/>
      </c>
      <c r="U4" t="str">
        <f>IFERROR(SMALL($T$2:$T$35,3),"")</f>
        <v/>
      </c>
      <c r="V4" t="str">
        <f t="shared" si="5"/>
        <v/>
      </c>
      <c r="W4" t="str">
        <f t="shared" si="6"/>
        <v/>
      </c>
      <c r="X4" t="str">
        <f t="shared" si="7"/>
        <v/>
      </c>
      <c r="AA4" t="s">
        <v>171</v>
      </c>
    </row>
    <row r="5" spans="1:27" x14ac:dyDescent="0.35">
      <c r="A5" s="4" t="str">
        <f>IF('Lot Filtering'!B7="","",'Lot Filtering'!B7)</f>
        <v>None selected</v>
      </c>
      <c r="B5" s="4" t="str">
        <f>_xlfn.SINGLE(IF(A5 = "", "", _xlfn.XLOOKUP(A5, Services!$B$2:$B$32, Services!$A$2:$A$32, "")))</f>
        <v/>
      </c>
      <c r="C5" s="4" t="str">
        <f>IF(B5="","",IF(COUNTIF($B$2:B5,B5)=1,B5,""))</f>
        <v/>
      </c>
      <c r="D5" s="4"/>
      <c r="E5" s="4"/>
      <c r="F5" s="4" t="str">
        <f>SupplierLots!A5</f>
        <v>SUP001-Lot4</v>
      </c>
      <c r="G5" s="4" t="str">
        <f>SupplierLots!B5</f>
        <v>SUP001</v>
      </c>
      <c r="H5" s="4" t="str">
        <f>SupplierLots!C5</f>
        <v>Lot 4</v>
      </c>
      <c r="I5" s="4">
        <f>IF($E$2=0,0,SUMPRODUCT(($C$2:$C$11&lt;&gt;"")*COUNTIFS(LotServices!$A$2:$A$778,F5,LotServices!$B$2:$B$778,$C$2:$C$11)))</f>
        <v>0</v>
      </c>
      <c r="J5" s="4">
        <f t="shared" si="0"/>
        <v>0</v>
      </c>
      <c r="K5" s="4" t="str">
        <f>_xlfn.SINGLE(_xlfn.XLOOKUP(G5, Suppliers!$A$2:$A$35, Suppliers!$B$2:$B$35, ""))</f>
        <v>AA Global Language Services Ltd</v>
      </c>
      <c r="L5" s="4" t="str">
        <f>_xlfn.SINGLE(_xlfn.XLOOKUP(G5, Suppliers!$A$2:$A$35, Suppliers!$C$2:$C$35, ""))</f>
        <v>Yes</v>
      </c>
      <c r="M5" s="4">
        <f>IF('Lot Filtering'!$B$2="All",1,IF(L5='Lot Filtering'!$B$2,1,0))</f>
        <v>1</v>
      </c>
      <c r="N5" s="4">
        <f t="shared" si="1"/>
        <v>0</v>
      </c>
      <c r="O5" s="4"/>
      <c r="P5" s="4" t="str">
        <f>Suppliers!B5</f>
        <v>Appen (UK) Ltd</v>
      </c>
      <c r="Q5" s="4" t="str">
        <f>Suppliers!C5</f>
        <v>No</v>
      </c>
      <c r="R5" s="4" t="str">
        <f t="shared" si="2"/>
        <v/>
      </c>
      <c r="S5" s="4">
        <f t="shared" si="3"/>
        <v>0</v>
      </c>
      <c r="T5" s="4" t="str">
        <f t="shared" si="4"/>
        <v/>
      </c>
      <c r="U5" t="str">
        <f>IFERROR(SMALL($T$2:$T$35,4),"")</f>
        <v/>
      </c>
      <c r="V5" t="str">
        <f t="shared" si="5"/>
        <v/>
      </c>
      <c r="W5" t="str">
        <f t="shared" si="6"/>
        <v/>
      </c>
      <c r="X5" t="str">
        <f t="shared" si="7"/>
        <v/>
      </c>
      <c r="AA5" t="s">
        <v>173</v>
      </c>
    </row>
    <row r="6" spans="1:27" x14ac:dyDescent="0.35">
      <c r="A6" s="4" t="str">
        <f>IF('Lot Filtering'!B8="","",'Lot Filtering'!B8)</f>
        <v>None selected</v>
      </c>
      <c r="B6" s="4" t="str">
        <f>_xlfn.SINGLE(IF(A6 = "", "", _xlfn.XLOOKUP(A6, Services!$B$2:$B$32, Services!$A$2:$A$32, "")))</f>
        <v/>
      </c>
      <c r="C6" s="4" t="str">
        <f>IF(B6="","",IF(COUNTIF($B$2:B6,B6)=1,B6,""))</f>
        <v/>
      </c>
      <c r="D6" s="4"/>
      <c r="E6" s="4"/>
      <c r="F6" s="4" t="str">
        <f>SupplierLots!A6</f>
        <v>SUP001-Lot5</v>
      </c>
      <c r="G6" s="4" t="str">
        <f>SupplierLots!B6</f>
        <v>SUP001</v>
      </c>
      <c r="H6" s="4" t="str">
        <f>SupplierLots!C6</f>
        <v>Lot 5</v>
      </c>
      <c r="I6" s="4">
        <f>IF($E$2=0,0,SUMPRODUCT(($C$2:$C$11&lt;&gt;"")*COUNTIFS(LotServices!$A$2:$A$778,F6,LotServices!$B$2:$B$778,$C$2:$C$11)))</f>
        <v>0</v>
      </c>
      <c r="J6" s="4">
        <f t="shared" si="0"/>
        <v>0</v>
      </c>
      <c r="K6" s="4" t="str">
        <f>_xlfn.SINGLE(_xlfn.XLOOKUP(G6, Suppliers!$A$2:$A$35, Suppliers!$B$2:$B$35, ""))</f>
        <v>AA Global Language Services Ltd</v>
      </c>
      <c r="L6" s="4" t="str">
        <f>_xlfn.SINGLE(_xlfn.XLOOKUP(G6, Suppliers!$A$2:$A$35, Suppliers!$C$2:$C$35, ""))</f>
        <v>Yes</v>
      </c>
      <c r="M6" s="4">
        <f>IF('Lot Filtering'!$B$2="All",1,IF(L6='Lot Filtering'!$B$2,1,0))</f>
        <v>1</v>
      </c>
      <c r="N6" s="4">
        <f t="shared" si="1"/>
        <v>0</v>
      </c>
      <c r="O6" s="4"/>
      <c r="P6" s="4" t="str">
        <f>Suppliers!B6</f>
        <v>AVR Transcription Ltd</v>
      </c>
      <c r="Q6" s="4" t="str">
        <f>Suppliers!C6</f>
        <v>Yes</v>
      </c>
      <c r="R6" s="4" t="str">
        <f t="shared" si="2"/>
        <v/>
      </c>
      <c r="S6" s="4">
        <f t="shared" si="3"/>
        <v>0</v>
      </c>
      <c r="T6" s="4" t="str">
        <f t="shared" si="4"/>
        <v/>
      </c>
      <c r="U6" t="str">
        <f>IFERROR(SMALL($T$2:$T$35,5),"")</f>
        <v/>
      </c>
      <c r="V6" t="str">
        <f t="shared" si="5"/>
        <v/>
      </c>
      <c r="W6" t="str">
        <f t="shared" si="6"/>
        <v/>
      </c>
      <c r="X6" t="str">
        <f t="shared" si="7"/>
        <v/>
      </c>
      <c r="AA6" t="s">
        <v>175</v>
      </c>
    </row>
    <row r="7" spans="1:27" x14ac:dyDescent="0.35">
      <c r="A7" s="4" t="str">
        <f>IF('Lot Filtering'!B9="","",'Lot Filtering'!B9)</f>
        <v>None selected</v>
      </c>
      <c r="B7" s="4" t="str">
        <f>_xlfn.SINGLE(IF(A7 = "", "", _xlfn.XLOOKUP(A7, Services!$B$2:$B$32, Services!$A$2:$A$32, "")))</f>
        <v/>
      </c>
      <c r="C7" s="4" t="str">
        <f>IF(B7="","",IF(COUNTIF($B$2:B7,B7)=1,B7,""))</f>
        <v/>
      </c>
      <c r="D7" s="4"/>
      <c r="E7" s="4"/>
      <c r="F7" s="4" t="str">
        <f>SupplierLots!A7</f>
        <v>SUP002-Lot1</v>
      </c>
      <c r="G7" s="4" t="str">
        <f>SupplierLots!B7</f>
        <v>SUP002</v>
      </c>
      <c r="H7" s="4" t="str">
        <f>SupplierLots!C7</f>
        <v>Lot 1</v>
      </c>
      <c r="I7" s="4">
        <f>IF($E$2=0,0,SUMPRODUCT(($C$2:$C$11&lt;&gt;"")*COUNTIFS(LotServices!$A$2:$A$778,F7,LotServices!$B$2:$B$778,$C$2:$C$11)))</f>
        <v>0</v>
      </c>
      <c r="J7" s="4">
        <f t="shared" si="0"/>
        <v>0</v>
      </c>
      <c r="K7" s="4" t="str">
        <f>_xlfn.SINGLE(_xlfn.XLOOKUP(G7, Suppliers!$A$2:$A$35, Suppliers!$B$2:$B$35, ""))</f>
        <v>Absolute Interpreting and Translations</v>
      </c>
      <c r="L7" s="4" t="str">
        <f>_xlfn.SINGLE(_xlfn.XLOOKUP(G7, Suppliers!$A$2:$A$35, Suppliers!$C$2:$C$35, ""))</f>
        <v>Yes</v>
      </c>
      <c r="M7" s="4">
        <f>IF('Lot Filtering'!$B$2="All",1,IF(L7='Lot Filtering'!$B$2,1,0))</f>
        <v>1</v>
      </c>
      <c r="N7" s="4">
        <f t="shared" si="1"/>
        <v>0</v>
      </c>
      <c r="O7" s="4"/>
      <c r="P7" s="4" t="str">
        <f>Suppliers!B7</f>
        <v>BID Services</v>
      </c>
      <c r="Q7" s="4" t="str">
        <f>Suppliers!C7</f>
        <v>Yes</v>
      </c>
      <c r="R7" s="4" t="str">
        <f t="shared" si="2"/>
        <v/>
      </c>
      <c r="S7" s="4">
        <f t="shared" si="3"/>
        <v>0</v>
      </c>
      <c r="T7" s="4" t="str">
        <f t="shared" si="4"/>
        <v/>
      </c>
      <c r="U7" t="str">
        <f>IFERROR(SMALL($T$2:$T$35,6),"")</f>
        <v/>
      </c>
      <c r="V7" t="str">
        <f t="shared" si="5"/>
        <v/>
      </c>
      <c r="W7" t="str">
        <f t="shared" si="6"/>
        <v/>
      </c>
      <c r="X7" t="str">
        <f t="shared" si="7"/>
        <v/>
      </c>
      <c r="AA7" t="s">
        <v>177</v>
      </c>
    </row>
    <row r="8" spans="1:27" x14ac:dyDescent="0.35">
      <c r="A8" s="4" t="str">
        <f>IF('Lot Filtering'!B10="","",'Lot Filtering'!B10)</f>
        <v>None selected</v>
      </c>
      <c r="B8" s="4" t="str">
        <f>_xlfn.SINGLE(IF(A8 = "", "", _xlfn.XLOOKUP(A8, Services!$B$2:$B$32, Services!$A$2:$A$32, "")))</f>
        <v/>
      </c>
      <c r="C8" s="4" t="str">
        <f>IF(B8="","",IF(COUNTIF($B$2:B8,B8)=1,B8,""))</f>
        <v/>
      </c>
      <c r="D8" s="4"/>
      <c r="E8" s="4"/>
      <c r="F8" s="4" t="str">
        <f>SupplierLots!A8</f>
        <v>SUP002-Lot2</v>
      </c>
      <c r="G8" s="4" t="str">
        <f>SupplierLots!B8</f>
        <v>SUP002</v>
      </c>
      <c r="H8" s="4" t="str">
        <f>SupplierLots!C8</f>
        <v>Lot 2</v>
      </c>
      <c r="I8" s="4">
        <f>IF($E$2=0,0,SUMPRODUCT(($C$2:$C$11&lt;&gt;"")*COUNTIFS(LotServices!$A$2:$A$778,F8,LotServices!$B$2:$B$778,$C$2:$C$11)))</f>
        <v>0</v>
      </c>
      <c r="J8" s="4">
        <f t="shared" si="0"/>
        <v>0</v>
      </c>
      <c r="K8" s="4" t="str">
        <f>_xlfn.SINGLE(_xlfn.XLOOKUP(G8, Suppliers!$A$2:$A$35, Suppliers!$B$2:$B$35, ""))</f>
        <v>Absolute Interpreting and Translations</v>
      </c>
      <c r="L8" s="4" t="str">
        <f>_xlfn.SINGLE(_xlfn.XLOOKUP(G8, Suppliers!$A$2:$A$35, Suppliers!$C$2:$C$35, ""))</f>
        <v>Yes</v>
      </c>
      <c r="M8" s="4">
        <f>IF('Lot Filtering'!$B$2="All",1,IF(L8='Lot Filtering'!$B$2,1,0))</f>
        <v>1</v>
      </c>
      <c r="N8" s="4">
        <f t="shared" si="1"/>
        <v>0</v>
      </c>
      <c r="O8" s="4"/>
      <c r="P8" s="4" t="str">
        <f>Suppliers!B8</f>
        <v>Cintra Translation Ltd</v>
      </c>
      <c r="Q8" s="4" t="str">
        <f>Suppliers!C8</f>
        <v>Yes</v>
      </c>
      <c r="R8" s="4" t="str">
        <f t="shared" si="2"/>
        <v/>
      </c>
      <c r="S8" s="4">
        <f t="shared" si="3"/>
        <v>0</v>
      </c>
      <c r="T8" s="4" t="str">
        <f t="shared" si="4"/>
        <v/>
      </c>
      <c r="U8" t="str">
        <f>IFERROR(SMALL($T$2:$T$35,7),"")</f>
        <v/>
      </c>
      <c r="V8" t="str">
        <f t="shared" si="5"/>
        <v/>
      </c>
      <c r="W8" t="str">
        <f t="shared" si="6"/>
        <v/>
      </c>
      <c r="X8" t="str">
        <f t="shared" si="7"/>
        <v/>
      </c>
      <c r="AA8" t="s">
        <v>179</v>
      </c>
    </row>
    <row r="9" spans="1:27" x14ac:dyDescent="0.35">
      <c r="A9" s="4" t="str">
        <f>IF('Lot Filtering'!B11="","",'Lot Filtering'!B11)</f>
        <v>None selected</v>
      </c>
      <c r="B9" s="4" t="str">
        <f>_xlfn.SINGLE(IF(A9 = "", "", _xlfn.XLOOKUP(A9, Services!$B$2:$B$32, Services!$A$2:$A$32, "")))</f>
        <v/>
      </c>
      <c r="C9" s="4" t="str">
        <f>IF(B9="","",IF(COUNTIF($B$2:B9,B9)=1,B9,""))</f>
        <v/>
      </c>
      <c r="D9" s="4"/>
      <c r="E9" s="4"/>
      <c r="F9" s="4" t="str">
        <f>SupplierLots!A9</f>
        <v>SUP002-Lot3</v>
      </c>
      <c r="G9" s="4" t="str">
        <f>SupplierLots!B9</f>
        <v>SUP002</v>
      </c>
      <c r="H9" s="4" t="str">
        <f>SupplierLots!C9</f>
        <v>Lot 3</v>
      </c>
      <c r="I9" s="4">
        <f>IF($E$2=0,0,SUMPRODUCT(($C$2:$C$11&lt;&gt;"")*COUNTIFS(LotServices!$A$2:$A$778,F9,LotServices!$B$2:$B$778,$C$2:$C$11)))</f>
        <v>0</v>
      </c>
      <c r="J9" s="4">
        <f t="shared" si="0"/>
        <v>0</v>
      </c>
      <c r="K9" s="4" t="str">
        <f>_xlfn.SINGLE(_xlfn.XLOOKUP(G9, Suppliers!$A$2:$A$35, Suppliers!$B$2:$B$35, ""))</f>
        <v>Absolute Interpreting and Translations</v>
      </c>
      <c r="L9" s="4" t="str">
        <f>_xlfn.SINGLE(_xlfn.XLOOKUP(G9, Suppliers!$A$2:$A$35, Suppliers!$C$2:$C$35, ""))</f>
        <v>Yes</v>
      </c>
      <c r="M9" s="4">
        <f>IF('Lot Filtering'!$B$2="All",1,IF(L9='Lot Filtering'!$B$2,1,0))</f>
        <v>1</v>
      </c>
      <c r="N9" s="4">
        <f t="shared" si="1"/>
        <v>0</v>
      </c>
      <c r="O9" s="4"/>
      <c r="P9" s="4" t="str">
        <f>Suppliers!B9</f>
        <v>DA Languages Limited</v>
      </c>
      <c r="Q9" s="4" t="str">
        <f>Suppliers!C9</f>
        <v>No</v>
      </c>
      <c r="R9" s="4" t="str">
        <f t="shared" si="2"/>
        <v/>
      </c>
      <c r="S9" s="4">
        <f t="shared" si="3"/>
        <v>0</v>
      </c>
      <c r="T9" s="4" t="str">
        <f t="shared" si="4"/>
        <v/>
      </c>
      <c r="U9" t="str">
        <f>IFERROR(SMALL($T$2:$T$35,8),"")</f>
        <v/>
      </c>
      <c r="V9" t="str">
        <f t="shared" si="5"/>
        <v/>
      </c>
      <c r="W9" t="str">
        <f t="shared" si="6"/>
        <v/>
      </c>
      <c r="X9" t="str">
        <f t="shared" si="7"/>
        <v/>
      </c>
      <c r="AA9" t="s">
        <v>181</v>
      </c>
    </row>
    <row r="10" spans="1:27" x14ac:dyDescent="0.35">
      <c r="A10" s="4" t="str">
        <f>IF('Lot Filtering'!B12="","",'Lot Filtering'!B12)</f>
        <v>None selected</v>
      </c>
      <c r="B10" s="4" t="str">
        <f>_xlfn.SINGLE(IF(A10 = "", "", _xlfn.XLOOKUP(A10, Services!$B$2:$B$32, Services!$A$2:$A$32, "")))</f>
        <v/>
      </c>
      <c r="C10" s="4" t="str">
        <f>IF(B10="","",IF(COUNTIF($B$2:B10,B10)=1,B10,""))</f>
        <v/>
      </c>
      <c r="D10" s="4"/>
      <c r="E10" s="4"/>
      <c r="F10" s="4" t="str">
        <f>SupplierLots!A10</f>
        <v>SUP002-Lot5</v>
      </c>
      <c r="G10" s="4" t="str">
        <f>SupplierLots!B10</f>
        <v>SUP002</v>
      </c>
      <c r="H10" s="4" t="str">
        <f>SupplierLots!C10</f>
        <v>Lot 5</v>
      </c>
      <c r="I10" s="4">
        <f>IF($E$2=0,0,SUMPRODUCT(($C$2:$C$11&lt;&gt;"")*COUNTIFS(LotServices!$A$2:$A$778,F10,LotServices!$B$2:$B$778,$C$2:$C$11)))</f>
        <v>0</v>
      </c>
      <c r="J10" s="4">
        <f t="shared" si="0"/>
        <v>0</v>
      </c>
      <c r="K10" s="4" t="str">
        <f>_xlfn.SINGLE(_xlfn.XLOOKUP(G10, Suppliers!$A$2:$A$35, Suppliers!$B$2:$B$35, ""))</f>
        <v>Absolute Interpreting and Translations</v>
      </c>
      <c r="L10" s="4" t="str">
        <f>_xlfn.SINGLE(_xlfn.XLOOKUP(G10, Suppliers!$A$2:$A$35, Suppliers!$C$2:$C$35, ""))</f>
        <v>Yes</v>
      </c>
      <c r="M10" s="4">
        <f>IF('Lot Filtering'!$B$2="All",1,IF(L10='Lot Filtering'!$B$2,1,0))</f>
        <v>1</v>
      </c>
      <c r="N10" s="4">
        <f t="shared" si="1"/>
        <v>0</v>
      </c>
      <c r="O10" s="4"/>
      <c r="P10" s="4" t="str">
        <f>Suppliers!B10</f>
        <v>Digital Interpretations UK Ltd</v>
      </c>
      <c r="Q10" s="4" t="str">
        <f>Suppliers!C10</f>
        <v>Yes</v>
      </c>
      <c r="R10" s="4" t="str">
        <f t="shared" si="2"/>
        <v/>
      </c>
      <c r="S10" s="4">
        <f t="shared" si="3"/>
        <v>0</v>
      </c>
      <c r="T10" s="4" t="str">
        <f t="shared" si="4"/>
        <v/>
      </c>
      <c r="U10" t="str">
        <f>IFERROR(SMALL($T$2:$T$35,9),"")</f>
        <v/>
      </c>
      <c r="V10" t="str">
        <f t="shared" si="5"/>
        <v/>
      </c>
      <c r="W10" t="str">
        <f t="shared" si="6"/>
        <v/>
      </c>
      <c r="X10" t="str">
        <f t="shared" si="7"/>
        <v/>
      </c>
      <c r="AA10" t="s">
        <v>183</v>
      </c>
    </row>
    <row r="11" spans="1:27" x14ac:dyDescent="0.35">
      <c r="A11" s="4" t="str">
        <f>IF('Lot Filtering'!B13="","",'Lot Filtering'!B13)</f>
        <v>None selected</v>
      </c>
      <c r="B11" s="4" t="str">
        <f>_xlfn.SINGLE(IF(A11 = "", "", _xlfn.XLOOKUP(A11, Services!$B$2:$B$32, Services!$A$2:$A$32, "")))</f>
        <v/>
      </c>
      <c r="C11" s="4" t="str">
        <f>IF(B11="","",IF(COUNTIF($B$2:B11,B11)=1,B11,""))</f>
        <v/>
      </c>
      <c r="D11" s="4"/>
      <c r="E11" s="4"/>
      <c r="F11" s="4" t="str">
        <f>SupplierLots!A11</f>
        <v>SUP003-Lot1</v>
      </c>
      <c r="G11" s="4" t="str">
        <f>SupplierLots!B11</f>
        <v>SUP003</v>
      </c>
      <c r="H11" s="4" t="str">
        <f>SupplierLots!C11</f>
        <v>Lot 1</v>
      </c>
      <c r="I11" s="4">
        <f>IF($E$2=0,0,SUMPRODUCT(($C$2:$C$11&lt;&gt;"")*COUNTIFS(LotServices!$A$2:$A$778,F11,LotServices!$B$2:$B$778,$C$2:$C$11)))</f>
        <v>0</v>
      </c>
      <c r="J11" s="4">
        <f t="shared" si="0"/>
        <v>0</v>
      </c>
      <c r="K11" s="4" t="str">
        <f>_xlfn.SINGLE(_xlfn.XLOOKUP(G11, Suppliers!$A$2:$A$35, Suppliers!$B$2:$B$35, ""))</f>
        <v>Acolad UK Ltd</v>
      </c>
      <c r="L11" s="4" t="str">
        <f>_xlfn.SINGLE(_xlfn.XLOOKUP(G11, Suppliers!$A$2:$A$35, Suppliers!$C$2:$C$35, ""))</f>
        <v>Yes</v>
      </c>
      <c r="M11" s="4">
        <f>IF('Lot Filtering'!$B$2="All",1,IF(L11='Lot Filtering'!$B$2,1,0))</f>
        <v>1</v>
      </c>
      <c r="N11" s="4">
        <f t="shared" si="1"/>
        <v>0</v>
      </c>
      <c r="O11" s="4"/>
      <c r="P11" s="4" t="str">
        <f>Suppliers!B11</f>
        <v>Epiq Europe Ltd</v>
      </c>
      <c r="Q11" s="4" t="str">
        <f>Suppliers!C11</f>
        <v>No</v>
      </c>
      <c r="R11" s="4" t="str">
        <f t="shared" si="2"/>
        <v/>
      </c>
      <c r="S11" s="4">
        <f t="shared" si="3"/>
        <v>0</v>
      </c>
      <c r="T11" s="4" t="str">
        <f t="shared" si="4"/>
        <v/>
      </c>
      <c r="U11" t="str">
        <f>IFERROR(SMALL($T$2:$T$35,10),"")</f>
        <v/>
      </c>
      <c r="V11" t="str">
        <f t="shared" si="5"/>
        <v/>
      </c>
      <c r="W11" t="str">
        <f t="shared" si="6"/>
        <v/>
      </c>
      <c r="X11" t="str">
        <f t="shared" si="7"/>
        <v/>
      </c>
      <c r="AA11" t="s">
        <v>185</v>
      </c>
    </row>
    <row r="12" spans="1:27" x14ac:dyDescent="0.35">
      <c r="A12" s="4"/>
      <c r="B12" s="4"/>
      <c r="C12" s="4"/>
      <c r="D12" s="4"/>
      <c r="E12" s="4"/>
      <c r="F12" s="4" t="str">
        <f>SupplierLots!A12</f>
        <v>SUP003-Lot2</v>
      </c>
      <c r="G12" s="4" t="str">
        <f>SupplierLots!B12</f>
        <v>SUP003</v>
      </c>
      <c r="H12" s="4" t="str">
        <f>SupplierLots!C12</f>
        <v>Lot 2</v>
      </c>
      <c r="I12" s="4">
        <f>IF($E$2=0,0,SUMPRODUCT(($C$2:$C$11&lt;&gt;"")*COUNTIFS(LotServices!$A$2:$A$778,F12,LotServices!$B$2:$B$778,$C$2:$C$11)))</f>
        <v>0</v>
      </c>
      <c r="J12" s="4">
        <f t="shared" si="0"/>
        <v>0</v>
      </c>
      <c r="K12" s="4" t="str">
        <f>_xlfn.SINGLE(_xlfn.XLOOKUP(G12, Suppliers!$A$2:$A$35, Suppliers!$B$2:$B$35, ""))</f>
        <v>Acolad UK Ltd</v>
      </c>
      <c r="L12" s="4" t="str">
        <f>_xlfn.SINGLE(_xlfn.XLOOKUP(G12, Suppliers!$A$2:$A$35, Suppliers!$C$2:$C$35, ""))</f>
        <v>Yes</v>
      </c>
      <c r="M12" s="4">
        <f>IF('Lot Filtering'!$B$2="All",1,IF(L12='Lot Filtering'!$B$2,1,0))</f>
        <v>1</v>
      </c>
      <c r="N12" s="4">
        <f t="shared" si="1"/>
        <v>0</v>
      </c>
      <c r="O12" s="4"/>
      <c r="P12" s="4" t="str">
        <f>Suppliers!B12</f>
        <v>ESCRIBERS LTD</v>
      </c>
      <c r="Q12" s="4" t="str">
        <f>Suppliers!C12</f>
        <v>Yes</v>
      </c>
      <c r="R12" s="4" t="str">
        <f t="shared" si="2"/>
        <v/>
      </c>
      <c r="S12" s="4">
        <f t="shared" si="3"/>
        <v>0</v>
      </c>
      <c r="T12" s="4" t="str">
        <f t="shared" si="4"/>
        <v/>
      </c>
      <c r="U12" t="str">
        <f>IFERROR(SMALL($T$2:$T$35,11),"")</f>
        <v/>
      </c>
      <c r="V12" t="str">
        <f t="shared" si="5"/>
        <v/>
      </c>
      <c r="W12" t="str">
        <f t="shared" si="6"/>
        <v/>
      </c>
      <c r="X12" t="str">
        <f t="shared" si="7"/>
        <v/>
      </c>
      <c r="AA12" t="s">
        <v>187</v>
      </c>
    </row>
    <row r="13" spans="1:27" x14ac:dyDescent="0.35">
      <c r="A13" s="4"/>
      <c r="B13" s="4"/>
      <c r="C13" s="4"/>
      <c r="D13" s="4"/>
      <c r="E13" s="4"/>
      <c r="F13" s="4" t="str">
        <f>SupplierLots!A13</f>
        <v>SUP003-Lot3</v>
      </c>
      <c r="G13" s="4" t="str">
        <f>SupplierLots!B13</f>
        <v>SUP003</v>
      </c>
      <c r="H13" s="4" t="str">
        <f>SupplierLots!C13</f>
        <v>Lot 3</v>
      </c>
      <c r="I13" s="4">
        <f>IF($E$2=0,0,SUMPRODUCT(($C$2:$C$11&lt;&gt;"")*COUNTIFS(LotServices!$A$2:$A$778,F13,LotServices!$B$2:$B$778,$C$2:$C$11)))</f>
        <v>0</v>
      </c>
      <c r="J13" s="4">
        <f t="shared" si="0"/>
        <v>0</v>
      </c>
      <c r="K13" s="4" t="str">
        <f>_xlfn.SINGLE(_xlfn.XLOOKUP(G13, Suppliers!$A$2:$A$35, Suppliers!$B$2:$B$35, ""))</f>
        <v>Acolad UK Ltd</v>
      </c>
      <c r="L13" s="4" t="str">
        <f>_xlfn.SINGLE(_xlfn.XLOOKUP(G13, Suppliers!$A$2:$A$35, Suppliers!$C$2:$C$35, ""))</f>
        <v>Yes</v>
      </c>
      <c r="M13" s="4">
        <f>IF('Lot Filtering'!$B$2="All",1,IF(L13='Lot Filtering'!$B$2,1,0))</f>
        <v>1</v>
      </c>
      <c r="N13" s="4">
        <f t="shared" si="1"/>
        <v>0</v>
      </c>
      <c r="O13" s="4"/>
      <c r="P13" s="4" t="str">
        <f>Suppliers!B13</f>
        <v>Global Connections (Scotland) Ltd</v>
      </c>
      <c r="Q13" s="4" t="str">
        <f>Suppliers!C13</f>
        <v>Yes</v>
      </c>
      <c r="R13" s="4" t="str">
        <f t="shared" si="2"/>
        <v/>
      </c>
      <c r="S13" s="4">
        <f t="shared" si="3"/>
        <v>0</v>
      </c>
      <c r="T13" s="4" t="str">
        <f t="shared" si="4"/>
        <v/>
      </c>
      <c r="U13" t="str">
        <f>IFERROR(SMALL($T$2:$T$35,12),"")</f>
        <v/>
      </c>
      <c r="V13" t="str">
        <f t="shared" si="5"/>
        <v/>
      </c>
      <c r="W13" t="str">
        <f t="shared" si="6"/>
        <v/>
      </c>
      <c r="X13" t="str">
        <f t="shared" si="7"/>
        <v/>
      </c>
      <c r="AA13" t="s">
        <v>189</v>
      </c>
    </row>
    <row r="14" spans="1:27" x14ac:dyDescent="0.35">
      <c r="A14" s="4"/>
      <c r="B14" s="4"/>
      <c r="C14" s="4"/>
      <c r="D14" s="4"/>
      <c r="E14" s="4"/>
      <c r="F14" s="4" t="str">
        <f>SupplierLots!A14</f>
        <v>SUP003-Lot5</v>
      </c>
      <c r="G14" s="4" t="str">
        <f>SupplierLots!B14</f>
        <v>SUP003</v>
      </c>
      <c r="H14" s="4" t="str">
        <f>SupplierLots!C14</f>
        <v>Lot 5</v>
      </c>
      <c r="I14" s="4">
        <f>IF($E$2=0,0,SUMPRODUCT(($C$2:$C$11&lt;&gt;"")*COUNTIFS(LotServices!$A$2:$A$778,F14,LotServices!$B$2:$B$778,$C$2:$C$11)))</f>
        <v>0</v>
      </c>
      <c r="J14" s="4">
        <f t="shared" si="0"/>
        <v>0</v>
      </c>
      <c r="K14" s="4" t="str">
        <f>_xlfn.SINGLE(_xlfn.XLOOKUP(G14, Suppliers!$A$2:$A$35, Suppliers!$B$2:$B$35, ""))</f>
        <v>Acolad UK Ltd</v>
      </c>
      <c r="L14" s="4" t="str">
        <f>_xlfn.SINGLE(_xlfn.XLOOKUP(G14, Suppliers!$A$2:$A$35, Suppliers!$C$2:$C$35, ""))</f>
        <v>Yes</v>
      </c>
      <c r="M14" s="4">
        <f>IF('Lot Filtering'!$B$2="All",1,IF(L14='Lot Filtering'!$B$2,1,0))</f>
        <v>1</v>
      </c>
      <c r="N14" s="4">
        <f t="shared" si="1"/>
        <v>0</v>
      </c>
      <c r="O14" s="4"/>
      <c r="P14" s="4" t="str">
        <f>Suppliers!B14</f>
        <v>Involve Visual Collaboration Ltd</v>
      </c>
      <c r="Q14" s="4" t="str">
        <f>Suppliers!C14</f>
        <v>Yes</v>
      </c>
      <c r="R14" s="4" t="str">
        <f t="shared" si="2"/>
        <v/>
      </c>
      <c r="S14" s="4">
        <f t="shared" si="3"/>
        <v>0</v>
      </c>
      <c r="T14" s="4" t="str">
        <f t="shared" si="4"/>
        <v/>
      </c>
      <c r="U14" t="str">
        <f>IFERROR(SMALL($T$2:$T$35,13),"")</f>
        <v/>
      </c>
      <c r="V14" t="str">
        <f t="shared" si="5"/>
        <v/>
      </c>
      <c r="W14" t="str">
        <f t="shared" si="6"/>
        <v/>
      </c>
      <c r="X14" t="str">
        <f t="shared" si="7"/>
        <v/>
      </c>
      <c r="AA14" t="s">
        <v>191</v>
      </c>
    </row>
    <row r="15" spans="1:27" x14ac:dyDescent="0.35">
      <c r="A15" s="4"/>
      <c r="B15" s="4"/>
      <c r="C15" s="4"/>
      <c r="D15" s="4"/>
      <c r="E15" s="4"/>
      <c r="F15" s="4" t="str">
        <f>SupplierLots!A15</f>
        <v>SUP004-Lot3</v>
      </c>
      <c r="G15" s="4" t="str">
        <f>SupplierLots!B15</f>
        <v>SUP004</v>
      </c>
      <c r="H15" s="4" t="str">
        <f>SupplierLots!C15</f>
        <v>Lot 3</v>
      </c>
      <c r="I15" s="4">
        <f>IF($E$2=0,0,SUMPRODUCT(($C$2:$C$11&lt;&gt;"")*COUNTIFS(LotServices!$A$2:$A$778,F15,LotServices!$B$2:$B$778,$C$2:$C$11)))</f>
        <v>0</v>
      </c>
      <c r="J15" s="4">
        <f t="shared" si="0"/>
        <v>0</v>
      </c>
      <c r="K15" s="4" t="str">
        <f>_xlfn.SINGLE(_xlfn.XLOOKUP(G15, Suppliers!$A$2:$A$35, Suppliers!$B$2:$B$35, ""))</f>
        <v>Appen (UK) Ltd</v>
      </c>
      <c r="L15" s="4" t="str">
        <f>_xlfn.SINGLE(_xlfn.XLOOKUP(G15, Suppliers!$A$2:$A$35, Suppliers!$C$2:$C$35, ""))</f>
        <v>No</v>
      </c>
      <c r="M15" s="4">
        <f>IF('Lot Filtering'!$B$2="All",1,IF(L15='Lot Filtering'!$B$2,1,0))</f>
        <v>1</v>
      </c>
      <c r="N15" s="4">
        <f t="shared" si="1"/>
        <v>0</v>
      </c>
      <c r="O15" s="4"/>
      <c r="P15" s="4" t="str">
        <f>Suppliers!B15</f>
        <v>ITL North East Ltd</v>
      </c>
      <c r="Q15" s="4" t="str">
        <f>Suppliers!C15</f>
        <v>Yes</v>
      </c>
      <c r="R15" s="4" t="str">
        <f t="shared" si="2"/>
        <v/>
      </c>
      <c r="S15" s="4">
        <f t="shared" si="3"/>
        <v>0</v>
      </c>
      <c r="T15" s="4" t="str">
        <f t="shared" si="4"/>
        <v/>
      </c>
      <c r="U15" t="str">
        <f>IFERROR(SMALL($T$2:$T$35,14),"")</f>
        <v/>
      </c>
      <c r="V15" t="str">
        <f t="shared" si="5"/>
        <v/>
      </c>
      <c r="W15" t="str">
        <f t="shared" si="6"/>
        <v/>
      </c>
      <c r="X15" t="str">
        <f t="shared" si="7"/>
        <v/>
      </c>
      <c r="AA15" t="s">
        <v>193</v>
      </c>
    </row>
    <row r="16" spans="1:27" x14ac:dyDescent="0.35">
      <c r="A16" s="4"/>
      <c r="B16" s="4"/>
      <c r="C16" s="4"/>
      <c r="D16" s="4"/>
      <c r="E16" s="4"/>
      <c r="F16" s="4" t="str">
        <f>SupplierLots!A16</f>
        <v>SUP005-Lot3</v>
      </c>
      <c r="G16" s="4" t="str">
        <f>SupplierLots!B16</f>
        <v>SUP005</v>
      </c>
      <c r="H16" s="4" t="str">
        <f>SupplierLots!C16</f>
        <v>Lot 3</v>
      </c>
      <c r="I16" s="4">
        <f>IF($E$2=0,0,SUMPRODUCT(($C$2:$C$11&lt;&gt;"")*COUNTIFS(LotServices!$A$2:$A$778,F16,LotServices!$B$2:$B$778,$C$2:$C$11)))</f>
        <v>0</v>
      </c>
      <c r="J16" s="4">
        <f t="shared" si="0"/>
        <v>0</v>
      </c>
      <c r="K16" s="4" t="str">
        <f>_xlfn.SINGLE(_xlfn.XLOOKUP(G16, Suppliers!$A$2:$A$35, Suppliers!$B$2:$B$35, ""))</f>
        <v>AVR Transcription Ltd</v>
      </c>
      <c r="L16" s="4" t="str">
        <f>_xlfn.SINGLE(_xlfn.XLOOKUP(G16, Suppliers!$A$2:$A$35, Suppliers!$C$2:$C$35, ""))</f>
        <v>Yes</v>
      </c>
      <c r="M16" s="4">
        <f>IF('Lot Filtering'!$B$2="All",1,IF(L16='Lot Filtering'!$B$2,1,0))</f>
        <v>1</v>
      </c>
      <c r="N16" s="4">
        <f t="shared" si="1"/>
        <v>0</v>
      </c>
      <c r="O16" s="4"/>
      <c r="P16" s="4" t="str">
        <f>Suppliers!B16</f>
        <v>Kings of Translation, Ltd</v>
      </c>
      <c r="Q16" s="4" t="str">
        <f>Suppliers!C16</f>
        <v>Yes</v>
      </c>
      <c r="R16" s="4" t="str">
        <f t="shared" si="2"/>
        <v/>
      </c>
      <c r="S16" s="4">
        <f t="shared" si="3"/>
        <v>0</v>
      </c>
      <c r="T16" s="4" t="str">
        <f t="shared" si="4"/>
        <v/>
      </c>
      <c r="U16" t="str">
        <f>IFERROR(SMALL($T$2:$T$35,15),"")</f>
        <v/>
      </c>
      <c r="V16" t="str">
        <f t="shared" si="5"/>
        <v/>
      </c>
      <c r="W16" t="str">
        <f t="shared" si="6"/>
        <v/>
      </c>
      <c r="X16" t="str">
        <f t="shared" si="7"/>
        <v/>
      </c>
      <c r="AA16" t="s">
        <v>195</v>
      </c>
    </row>
    <row r="17" spans="1:27" x14ac:dyDescent="0.35">
      <c r="A17" s="4"/>
      <c r="B17" s="4"/>
      <c r="C17" s="4"/>
      <c r="D17" s="4"/>
      <c r="E17" s="4"/>
      <c r="F17" s="4" t="str">
        <f>SupplierLots!A17</f>
        <v>SUP006-Lot4</v>
      </c>
      <c r="G17" s="4" t="str">
        <f>SupplierLots!B17</f>
        <v>SUP006</v>
      </c>
      <c r="H17" s="4" t="str">
        <f>SupplierLots!C17</f>
        <v>Lot 4</v>
      </c>
      <c r="I17" s="4">
        <f>IF($E$2=0,0,SUMPRODUCT(($C$2:$C$11&lt;&gt;"")*COUNTIFS(LotServices!$A$2:$A$778,F17,LotServices!$B$2:$B$778,$C$2:$C$11)))</f>
        <v>0</v>
      </c>
      <c r="J17" s="4">
        <f t="shared" si="0"/>
        <v>0</v>
      </c>
      <c r="K17" s="4" t="str">
        <f>_xlfn.SINGLE(_xlfn.XLOOKUP(G17, Suppliers!$A$2:$A$35, Suppliers!$B$2:$B$35, ""))</f>
        <v>BID Services</v>
      </c>
      <c r="L17" s="4" t="str">
        <f>_xlfn.SINGLE(_xlfn.XLOOKUP(G17, Suppliers!$A$2:$A$35, Suppliers!$C$2:$C$35, ""))</f>
        <v>Yes</v>
      </c>
      <c r="M17" s="4">
        <f>IF('Lot Filtering'!$B$2="All",1,IF(L17='Lot Filtering'!$B$2,1,0))</f>
        <v>1</v>
      </c>
      <c r="N17" s="4">
        <f t="shared" si="1"/>
        <v>0</v>
      </c>
      <c r="O17" s="4"/>
      <c r="P17" s="4" t="str">
        <f>Suppliers!B17</f>
        <v>Language Empire Ltd</v>
      </c>
      <c r="Q17" s="4" t="str">
        <f>Suppliers!C17</f>
        <v>Yes</v>
      </c>
      <c r="R17" s="4" t="str">
        <f t="shared" si="2"/>
        <v/>
      </c>
      <c r="S17" s="4">
        <f t="shared" si="3"/>
        <v>0</v>
      </c>
      <c r="T17" s="4" t="str">
        <f t="shared" si="4"/>
        <v/>
      </c>
      <c r="U17" t="str">
        <f>IFERROR(SMALL($T$2:$T$35,16),"")</f>
        <v/>
      </c>
      <c r="V17" t="str">
        <f t="shared" si="5"/>
        <v/>
      </c>
      <c r="W17" t="str">
        <f t="shared" si="6"/>
        <v/>
      </c>
      <c r="X17" t="str">
        <f t="shared" si="7"/>
        <v/>
      </c>
      <c r="AA17" t="s">
        <v>197</v>
      </c>
    </row>
    <row r="18" spans="1:27" x14ac:dyDescent="0.35">
      <c r="A18" s="4"/>
      <c r="B18" s="4"/>
      <c r="C18" s="4"/>
      <c r="D18" s="4"/>
      <c r="E18" s="4"/>
      <c r="F18" s="4" t="str">
        <f>SupplierLots!A18</f>
        <v>SUP007-Lot1</v>
      </c>
      <c r="G18" s="4" t="str">
        <f>SupplierLots!B18</f>
        <v>SUP007</v>
      </c>
      <c r="H18" s="4" t="str">
        <f>SupplierLots!C18</f>
        <v>Lot 1</v>
      </c>
      <c r="I18" s="4">
        <f>IF($E$2=0,0,SUMPRODUCT(($C$2:$C$11&lt;&gt;"")*COUNTIFS(LotServices!$A$2:$A$778,F18,LotServices!$B$2:$B$778,$C$2:$C$11)))</f>
        <v>0</v>
      </c>
      <c r="J18" s="4">
        <f t="shared" si="0"/>
        <v>0</v>
      </c>
      <c r="K18" s="4" t="str">
        <f>_xlfn.SINGLE(_xlfn.XLOOKUP(G18, Suppliers!$A$2:$A$35, Suppliers!$B$2:$B$35, ""))</f>
        <v>Cintra Translation Ltd</v>
      </c>
      <c r="L18" s="4" t="str">
        <f>_xlfn.SINGLE(_xlfn.XLOOKUP(G18, Suppliers!$A$2:$A$35, Suppliers!$C$2:$C$35, ""))</f>
        <v>Yes</v>
      </c>
      <c r="M18" s="4">
        <f>IF('Lot Filtering'!$B$2="All",1,IF(L18='Lot Filtering'!$B$2,1,0))</f>
        <v>1</v>
      </c>
      <c r="N18" s="4">
        <f t="shared" si="1"/>
        <v>0</v>
      </c>
      <c r="O18" s="4"/>
      <c r="P18" s="4" t="str">
        <f>Suppliers!B18</f>
        <v>Language Line Limited</v>
      </c>
      <c r="Q18" s="4" t="str">
        <f>Suppliers!C18</f>
        <v>No</v>
      </c>
      <c r="R18" s="4" t="str">
        <f t="shared" si="2"/>
        <v/>
      </c>
      <c r="S18" s="4">
        <f t="shared" si="3"/>
        <v>0</v>
      </c>
      <c r="T18" s="4" t="str">
        <f t="shared" si="4"/>
        <v/>
      </c>
      <c r="U18" t="str">
        <f>IFERROR(SMALL($T$2:$T$35,17),"")</f>
        <v/>
      </c>
      <c r="V18" t="str">
        <f t="shared" si="5"/>
        <v/>
      </c>
      <c r="W18" t="str">
        <f t="shared" si="6"/>
        <v/>
      </c>
      <c r="X18" t="str">
        <f t="shared" si="7"/>
        <v/>
      </c>
      <c r="AA18" t="s">
        <v>199</v>
      </c>
    </row>
    <row r="19" spans="1:27" x14ac:dyDescent="0.35">
      <c r="A19" s="4"/>
      <c r="B19" s="4"/>
      <c r="C19" s="4"/>
      <c r="D19" s="4"/>
      <c r="E19" s="4"/>
      <c r="F19" s="4" t="str">
        <f>SupplierLots!A19</f>
        <v>SUP008-Lot1</v>
      </c>
      <c r="G19" s="4" t="str">
        <f>SupplierLots!B19</f>
        <v>SUP008</v>
      </c>
      <c r="H19" s="4" t="str">
        <f>SupplierLots!C19</f>
        <v>Lot 1</v>
      </c>
      <c r="I19" s="4">
        <f>IF($E$2=0,0,SUMPRODUCT(($C$2:$C$11&lt;&gt;"")*COUNTIFS(LotServices!$A$2:$A$778,F19,LotServices!$B$2:$B$778,$C$2:$C$11)))</f>
        <v>0</v>
      </c>
      <c r="J19" s="4">
        <f t="shared" si="0"/>
        <v>0</v>
      </c>
      <c r="K19" s="4" t="str">
        <f>_xlfn.SINGLE(_xlfn.XLOOKUP(G19, Suppliers!$A$2:$A$35, Suppliers!$B$2:$B$35, ""))</f>
        <v>DA Languages Limited</v>
      </c>
      <c r="L19" s="4" t="str">
        <f>_xlfn.SINGLE(_xlfn.XLOOKUP(G19, Suppliers!$A$2:$A$35, Suppliers!$C$2:$C$35, ""))</f>
        <v>No</v>
      </c>
      <c r="M19" s="4">
        <f>IF('Lot Filtering'!$B$2="All",1,IF(L19='Lot Filtering'!$B$2,1,0))</f>
        <v>1</v>
      </c>
      <c r="N19" s="4">
        <f t="shared" si="1"/>
        <v>0</v>
      </c>
      <c r="O19" s="4"/>
      <c r="P19" s="4" t="str">
        <f>Suppliers!B19</f>
        <v>Lingvo House Translation Services Limited</v>
      </c>
      <c r="Q19" s="4" t="str">
        <f>Suppliers!C19</f>
        <v>Yes</v>
      </c>
      <c r="R19" s="4" t="str">
        <f t="shared" si="2"/>
        <v/>
      </c>
      <c r="S19" s="4">
        <f t="shared" si="3"/>
        <v>0</v>
      </c>
      <c r="T19" s="4" t="str">
        <f t="shared" si="4"/>
        <v/>
      </c>
      <c r="U19" t="str">
        <f>IFERROR(SMALL($T$2:$T$35,18),"")</f>
        <v/>
      </c>
      <c r="V19" t="str">
        <f t="shared" si="5"/>
        <v/>
      </c>
      <c r="W19" t="str">
        <f t="shared" si="6"/>
        <v/>
      </c>
      <c r="X19" t="str">
        <f t="shared" si="7"/>
        <v/>
      </c>
      <c r="AA19" t="s">
        <v>201</v>
      </c>
    </row>
    <row r="20" spans="1:27" x14ac:dyDescent="0.35">
      <c r="A20" s="4"/>
      <c r="B20" s="4"/>
      <c r="C20" s="4"/>
      <c r="D20" s="4"/>
      <c r="E20" s="4"/>
      <c r="F20" s="4" t="str">
        <f>SupplierLots!A20</f>
        <v>SUP008-Lot2</v>
      </c>
      <c r="G20" s="4" t="str">
        <f>SupplierLots!B20</f>
        <v>SUP008</v>
      </c>
      <c r="H20" s="4" t="str">
        <f>SupplierLots!C20</f>
        <v>Lot 2</v>
      </c>
      <c r="I20" s="4">
        <f>IF($E$2=0,0,SUMPRODUCT(($C$2:$C$11&lt;&gt;"")*COUNTIFS(LotServices!$A$2:$A$778,F20,LotServices!$B$2:$B$778,$C$2:$C$11)))</f>
        <v>0</v>
      </c>
      <c r="J20" s="4">
        <f t="shared" si="0"/>
        <v>0</v>
      </c>
      <c r="K20" s="4" t="str">
        <f>_xlfn.SINGLE(_xlfn.XLOOKUP(G20, Suppliers!$A$2:$A$35, Suppliers!$B$2:$B$35, ""))</f>
        <v>DA Languages Limited</v>
      </c>
      <c r="L20" s="4" t="str">
        <f>_xlfn.SINGLE(_xlfn.XLOOKUP(G20, Suppliers!$A$2:$A$35, Suppliers!$C$2:$C$35, ""))</f>
        <v>No</v>
      </c>
      <c r="M20" s="4">
        <f>IF('Lot Filtering'!$B$2="All",1,IF(L20='Lot Filtering'!$B$2,1,0))</f>
        <v>1</v>
      </c>
      <c r="N20" s="4">
        <f t="shared" si="1"/>
        <v>0</v>
      </c>
      <c r="O20" s="4"/>
      <c r="P20" s="4" t="str">
        <f>Suppliers!B20</f>
        <v>Marten Walsh Cherer Ltd</v>
      </c>
      <c r="Q20" s="4" t="str">
        <f>Suppliers!C20</f>
        <v>Yes</v>
      </c>
      <c r="R20" s="4" t="str">
        <f t="shared" si="2"/>
        <v/>
      </c>
      <c r="S20" s="4">
        <f t="shared" si="3"/>
        <v>0</v>
      </c>
      <c r="T20" s="4" t="str">
        <f t="shared" si="4"/>
        <v/>
      </c>
      <c r="U20" t="str">
        <f>IFERROR(SMALL($T$2:$T$35,19),"")</f>
        <v/>
      </c>
      <c r="V20" t="str">
        <f t="shared" si="5"/>
        <v/>
      </c>
      <c r="W20" t="str">
        <f t="shared" si="6"/>
        <v/>
      </c>
      <c r="X20" t="str">
        <f t="shared" si="7"/>
        <v/>
      </c>
      <c r="AA20" t="s">
        <v>203</v>
      </c>
    </row>
    <row r="21" spans="1:27" x14ac:dyDescent="0.35">
      <c r="A21" s="4"/>
      <c r="B21" s="4"/>
      <c r="C21" s="4"/>
      <c r="D21" s="4"/>
      <c r="E21" s="4"/>
      <c r="F21" s="4" t="str">
        <f>SupplierLots!A21</f>
        <v>SUP008-Lot3</v>
      </c>
      <c r="G21" s="4" t="str">
        <f>SupplierLots!B21</f>
        <v>SUP008</v>
      </c>
      <c r="H21" s="4" t="str">
        <f>SupplierLots!C21</f>
        <v>Lot 3</v>
      </c>
      <c r="I21" s="4">
        <f>IF($E$2=0,0,SUMPRODUCT(($C$2:$C$11&lt;&gt;"")*COUNTIFS(LotServices!$A$2:$A$778,F21,LotServices!$B$2:$B$778,$C$2:$C$11)))</f>
        <v>0</v>
      </c>
      <c r="J21" s="4">
        <f t="shared" si="0"/>
        <v>0</v>
      </c>
      <c r="K21" s="4" t="str">
        <f>_xlfn.SINGLE(_xlfn.XLOOKUP(G21, Suppliers!$A$2:$A$35, Suppliers!$B$2:$B$35, ""))</f>
        <v>DA Languages Limited</v>
      </c>
      <c r="L21" s="4" t="str">
        <f>_xlfn.SINGLE(_xlfn.XLOOKUP(G21, Suppliers!$A$2:$A$35, Suppliers!$C$2:$C$35, ""))</f>
        <v>No</v>
      </c>
      <c r="M21" s="4">
        <f>IF('Lot Filtering'!$B$2="All",1,IF(L21='Lot Filtering'!$B$2,1,0))</f>
        <v>1</v>
      </c>
      <c r="N21" s="4">
        <f t="shared" si="1"/>
        <v>0</v>
      </c>
      <c r="O21" s="4"/>
      <c r="P21" s="4" t="str">
        <f>Suppliers!B21</f>
        <v>Migrant Help Trading Limited trading as Clear Voice Interpreting Services</v>
      </c>
      <c r="Q21" s="4" t="str">
        <f>Suppliers!C21</f>
        <v>Yes</v>
      </c>
      <c r="R21" s="4" t="str">
        <f t="shared" si="2"/>
        <v/>
      </c>
      <c r="S21" s="4">
        <f t="shared" si="3"/>
        <v>0</v>
      </c>
      <c r="T21" s="4" t="str">
        <f t="shared" si="4"/>
        <v/>
      </c>
      <c r="U21" t="str">
        <f>IFERROR(SMALL($T$2:$T$35,20),"")</f>
        <v/>
      </c>
      <c r="V21" t="str">
        <f t="shared" si="5"/>
        <v/>
      </c>
      <c r="W21" t="str">
        <f t="shared" si="6"/>
        <v/>
      </c>
      <c r="X21" t="str">
        <f t="shared" si="7"/>
        <v/>
      </c>
      <c r="AA21" t="s">
        <v>205</v>
      </c>
    </row>
    <row r="22" spans="1:27" x14ac:dyDescent="0.35">
      <c r="A22" s="4"/>
      <c r="B22" s="4"/>
      <c r="C22" s="4"/>
      <c r="D22" s="4"/>
      <c r="E22" s="4"/>
      <c r="F22" s="4" t="str">
        <f>SupplierLots!A22</f>
        <v>SUP008-Lot5</v>
      </c>
      <c r="G22" s="4" t="str">
        <f>SupplierLots!B22</f>
        <v>SUP008</v>
      </c>
      <c r="H22" s="4" t="str">
        <f>SupplierLots!C22</f>
        <v>Lot 5</v>
      </c>
      <c r="I22" s="4">
        <f>IF($E$2=0,0,SUMPRODUCT(($C$2:$C$11&lt;&gt;"")*COUNTIFS(LotServices!$A$2:$A$778,F22,LotServices!$B$2:$B$778,$C$2:$C$11)))</f>
        <v>0</v>
      </c>
      <c r="J22" s="4">
        <f t="shared" si="0"/>
        <v>0</v>
      </c>
      <c r="K22" s="4" t="str">
        <f>_xlfn.SINGLE(_xlfn.XLOOKUP(G22, Suppliers!$A$2:$A$35, Suppliers!$B$2:$B$35, ""))</f>
        <v>DA Languages Limited</v>
      </c>
      <c r="L22" s="4" t="str">
        <f>_xlfn.SINGLE(_xlfn.XLOOKUP(G22, Suppliers!$A$2:$A$35, Suppliers!$C$2:$C$35, ""))</f>
        <v>No</v>
      </c>
      <c r="M22" s="4">
        <f>IF('Lot Filtering'!$B$2="All",1,IF(L22='Lot Filtering'!$B$2,1,0))</f>
        <v>1</v>
      </c>
      <c r="N22" s="4">
        <f t="shared" si="1"/>
        <v>0</v>
      </c>
      <c r="O22" s="4"/>
      <c r="P22" s="4" t="str">
        <f>Suppliers!B22</f>
        <v>ONCALL Interpreters Ltd</v>
      </c>
      <c r="Q22" s="4" t="str">
        <f>Suppliers!C22</f>
        <v>Yes</v>
      </c>
      <c r="R22" s="4" t="str">
        <f t="shared" si="2"/>
        <v/>
      </c>
      <c r="S22" s="4">
        <f t="shared" si="3"/>
        <v>0</v>
      </c>
      <c r="T22" s="4" t="str">
        <f t="shared" si="4"/>
        <v/>
      </c>
      <c r="U22" t="str">
        <f>IFERROR(SMALL($T$2:$T$35,21),"")</f>
        <v/>
      </c>
      <c r="V22" t="str">
        <f t="shared" si="5"/>
        <v/>
      </c>
      <c r="W22" t="str">
        <f t="shared" si="6"/>
        <v/>
      </c>
      <c r="X22" t="str">
        <f t="shared" si="7"/>
        <v/>
      </c>
      <c r="AA22" t="s">
        <v>207</v>
      </c>
    </row>
    <row r="23" spans="1:27" x14ac:dyDescent="0.35">
      <c r="A23" s="4"/>
      <c r="B23" s="4"/>
      <c r="C23" s="4"/>
      <c r="D23" s="4"/>
      <c r="E23" s="4"/>
      <c r="F23" s="4" t="str">
        <f>SupplierLots!A23</f>
        <v>SUP009-Lot1</v>
      </c>
      <c r="G23" s="4" t="str">
        <f>SupplierLots!B23</f>
        <v>SUP009</v>
      </c>
      <c r="H23" s="4" t="str">
        <f>SupplierLots!C23</f>
        <v>Lot 1</v>
      </c>
      <c r="I23" s="4">
        <f>IF($E$2=0,0,SUMPRODUCT(($C$2:$C$11&lt;&gt;"")*COUNTIFS(LotServices!$A$2:$A$778,F23,LotServices!$B$2:$B$778,$C$2:$C$11)))</f>
        <v>0</v>
      </c>
      <c r="J23" s="4">
        <f t="shared" si="0"/>
        <v>0</v>
      </c>
      <c r="K23" s="4" t="str">
        <f>_xlfn.SINGLE(_xlfn.XLOOKUP(G23, Suppliers!$A$2:$A$35, Suppliers!$B$2:$B$35, ""))</f>
        <v>Digital Interpretations UK Ltd</v>
      </c>
      <c r="L23" s="4" t="str">
        <f>_xlfn.SINGLE(_xlfn.XLOOKUP(G23, Suppliers!$A$2:$A$35, Suppliers!$C$2:$C$35, ""))</f>
        <v>Yes</v>
      </c>
      <c r="M23" s="4">
        <f>IF('Lot Filtering'!$B$2="All",1,IF(L23='Lot Filtering'!$B$2,1,0))</f>
        <v>1</v>
      </c>
      <c r="N23" s="4">
        <f t="shared" si="1"/>
        <v>0</v>
      </c>
      <c r="O23" s="4"/>
      <c r="P23" s="4" t="str">
        <f>Suppliers!B23</f>
        <v>PAB Languages</v>
      </c>
      <c r="Q23" s="4" t="str">
        <f>Suppliers!C23</f>
        <v>Yes</v>
      </c>
      <c r="R23" s="4" t="str">
        <f t="shared" si="2"/>
        <v/>
      </c>
      <c r="S23" s="4">
        <f t="shared" si="3"/>
        <v>0</v>
      </c>
      <c r="T23" s="4" t="str">
        <f t="shared" si="4"/>
        <v/>
      </c>
      <c r="U23" t="str">
        <f>IFERROR(SMALL($T$2:$T$35,22),"")</f>
        <v/>
      </c>
      <c r="V23" t="str">
        <f t="shared" si="5"/>
        <v/>
      </c>
      <c r="W23" t="str">
        <f t="shared" si="6"/>
        <v/>
      </c>
      <c r="X23" t="str">
        <f t="shared" si="7"/>
        <v/>
      </c>
      <c r="AA23" t="s">
        <v>209</v>
      </c>
    </row>
    <row r="24" spans="1:27" x14ac:dyDescent="0.35">
      <c r="A24" s="4"/>
      <c r="B24" s="4"/>
      <c r="C24" s="4"/>
      <c r="D24" s="4"/>
      <c r="E24" s="4"/>
      <c r="F24" s="4" t="str">
        <f>SupplierLots!A24</f>
        <v>SUP009-Lot2</v>
      </c>
      <c r="G24" s="4" t="str">
        <f>SupplierLots!B24</f>
        <v>SUP009</v>
      </c>
      <c r="H24" s="4" t="str">
        <f>SupplierLots!C24</f>
        <v>Lot 2</v>
      </c>
      <c r="I24" s="4">
        <f>IF($E$2=0,0,SUMPRODUCT(($C$2:$C$11&lt;&gt;"")*COUNTIFS(LotServices!$A$2:$A$778,F24,LotServices!$B$2:$B$778,$C$2:$C$11)))</f>
        <v>0</v>
      </c>
      <c r="J24" s="4">
        <f t="shared" si="0"/>
        <v>0</v>
      </c>
      <c r="K24" s="4" t="str">
        <f>_xlfn.SINGLE(_xlfn.XLOOKUP(G24, Suppliers!$A$2:$A$35, Suppliers!$B$2:$B$35, ""))</f>
        <v>Digital Interpretations UK Ltd</v>
      </c>
      <c r="L24" s="4" t="str">
        <f>_xlfn.SINGLE(_xlfn.XLOOKUP(G24, Suppliers!$A$2:$A$35, Suppliers!$C$2:$C$35, ""))</f>
        <v>Yes</v>
      </c>
      <c r="M24" s="4">
        <f>IF('Lot Filtering'!$B$2="All",1,IF(L24='Lot Filtering'!$B$2,1,0))</f>
        <v>1</v>
      </c>
      <c r="N24" s="4">
        <f t="shared" si="1"/>
        <v>0</v>
      </c>
      <c r="O24" s="4"/>
      <c r="P24" s="4" t="str">
        <f>Suppliers!B24</f>
        <v>Prestige Network Limited</v>
      </c>
      <c r="Q24" s="4" t="str">
        <f>Suppliers!C24</f>
        <v>Yes</v>
      </c>
      <c r="R24" s="4" t="str">
        <f t="shared" si="2"/>
        <v/>
      </c>
      <c r="S24" s="4">
        <f t="shared" si="3"/>
        <v>0</v>
      </c>
      <c r="T24" s="4" t="str">
        <f t="shared" si="4"/>
        <v/>
      </c>
      <c r="U24" t="str">
        <f>IFERROR(SMALL($T$2:$T$35,23),"")</f>
        <v/>
      </c>
      <c r="V24" t="str">
        <f t="shared" si="5"/>
        <v/>
      </c>
      <c r="W24" t="str">
        <f t="shared" si="6"/>
        <v/>
      </c>
      <c r="X24" t="str">
        <f t="shared" si="7"/>
        <v/>
      </c>
      <c r="AA24" t="s">
        <v>211</v>
      </c>
    </row>
    <row r="25" spans="1:27" x14ac:dyDescent="0.35">
      <c r="A25" s="4"/>
      <c r="B25" s="4"/>
      <c r="C25" s="4"/>
      <c r="D25" s="4"/>
      <c r="E25" s="4"/>
      <c r="F25" s="4" t="str">
        <f>SupplierLots!A25</f>
        <v>SUP009-Lot5</v>
      </c>
      <c r="G25" s="4" t="str">
        <f>SupplierLots!B25</f>
        <v>SUP009</v>
      </c>
      <c r="H25" s="4" t="str">
        <f>SupplierLots!C25</f>
        <v>Lot 5</v>
      </c>
      <c r="I25" s="4">
        <f>IF($E$2=0,0,SUMPRODUCT(($C$2:$C$11&lt;&gt;"")*COUNTIFS(LotServices!$A$2:$A$778,F25,LotServices!$B$2:$B$778,$C$2:$C$11)))</f>
        <v>0</v>
      </c>
      <c r="J25" s="4">
        <f t="shared" si="0"/>
        <v>0</v>
      </c>
      <c r="K25" s="4" t="str">
        <f>_xlfn.SINGLE(_xlfn.XLOOKUP(G25, Suppliers!$A$2:$A$35, Suppliers!$B$2:$B$35, ""))</f>
        <v>Digital Interpretations UK Ltd</v>
      </c>
      <c r="L25" s="4" t="str">
        <f>_xlfn.SINGLE(_xlfn.XLOOKUP(G25, Suppliers!$A$2:$A$35, Suppliers!$C$2:$C$35, ""))</f>
        <v>Yes</v>
      </c>
      <c r="M25" s="4">
        <f>IF('Lot Filtering'!$B$2="All",1,IF(L25='Lot Filtering'!$B$2,1,0))</f>
        <v>1</v>
      </c>
      <c r="N25" s="4">
        <f t="shared" si="1"/>
        <v>0</v>
      </c>
      <c r="O25" s="4"/>
      <c r="P25" s="4" t="str">
        <f>Suppliers!B25</f>
        <v>Sign Solutions (SLIA) Ltd</v>
      </c>
      <c r="Q25" s="4" t="str">
        <f>Suppliers!C25</f>
        <v>No</v>
      </c>
      <c r="R25" s="4" t="str">
        <f t="shared" si="2"/>
        <v/>
      </c>
      <c r="S25" s="4">
        <f t="shared" si="3"/>
        <v>0</v>
      </c>
      <c r="T25" s="4" t="str">
        <f t="shared" si="4"/>
        <v/>
      </c>
      <c r="U25" t="str">
        <f>IFERROR(SMALL($T$2:$T$35,24),"")</f>
        <v/>
      </c>
      <c r="V25" t="str">
        <f t="shared" si="5"/>
        <v/>
      </c>
      <c r="W25" t="str">
        <f t="shared" si="6"/>
        <v/>
      </c>
      <c r="X25" t="str">
        <f t="shared" si="7"/>
        <v/>
      </c>
      <c r="AA25" t="s">
        <v>213</v>
      </c>
    </row>
    <row r="26" spans="1:27" x14ac:dyDescent="0.35">
      <c r="A26" s="4"/>
      <c r="B26" s="4"/>
      <c r="C26" s="4"/>
      <c r="D26" s="4"/>
      <c r="E26" s="4"/>
      <c r="F26" s="4" t="str">
        <f>SupplierLots!A26</f>
        <v>SUP010-Lot3</v>
      </c>
      <c r="G26" s="4" t="str">
        <f>SupplierLots!B26</f>
        <v>SUP010</v>
      </c>
      <c r="H26" s="4" t="str">
        <f>SupplierLots!C26</f>
        <v>Lot 3</v>
      </c>
      <c r="I26" s="4">
        <f>IF($E$2=0,0,SUMPRODUCT(($C$2:$C$11&lt;&gt;"")*COUNTIFS(LotServices!$A$2:$A$778,F26,LotServices!$B$2:$B$778,$C$2:$C$11)))</f>
        <v>0</v>
      </c>
      <c r="J26" s="4">
        <f t="shared" si="0"/>
        <v>0</v>
      </c>
      <c r="K26" s="4" t="str">
        <f>_xlfn.SINGLE(_xlfn.XLOOKUP(G26, Suppliers!$A$2:$A$35, Suppliers!$B$2:$B$35, ""))</f>
        <v>Epiq Europe Ltd</v>
      </c>
      <c r="L26" s="4" t="str">
        <f>_xlfn.SINGLE(_xlfn.XLOOKUP(G26, Suppliers!$A$2:$A$35, Suppliers!$C$2:$C$35, ""))</f>
        <v>No</v>
      </c>
      <c r="M26" s="4">
        <f>IF('Lot Filtering'!$B$2="All",1,IF(L26='Lot Filtering'!$B$2,1,0))</f>
        <v>1</v>
      </c>
      <c r="N26" s="4">
        <f t="shared" si="1"/>
        <v>0</v>
      </c>
      <c r="O26" s="4"/>
      <c r="P26" s="4" t="str">
        <f>Suppliers!B26</f>
        <v>Significan't (UK) Limited</v>
      </c>
      <c r="Q26" s="4" t="str">
        <f>Suppliers!C26</f>
        <v>Yes</v>
      </c>
      <c r="R26" s="4" t="str">
        <f t="shared" si="2"/>
        <v/>
      </c>
      <c r="S26" s="4">
        <f t="shared" si="3"/>
        <v>0</v>
      </c>
      <c r="T26" s="4" t="str">
        <f t="shared" si="4"/>
        <v/>
      </c>
      <c r="U26" t="str">
        <f>IFERROR(SMALL($T$2:$T$35,25),"")</f>
        <v/>
      </c>
      <c r="V26" t="str">
        <f t="shared" si="5"/>
        <v/>
      </c>
      <c r="W26" t="str">
        <f t="shared" si="6"/>
        <v/>
      </c>
      <c r="X26" t="str">
        <f t="shared" si="7"/>
        <v/>
      </c>
      <c r="AA26" t="s">
        <v>215</v>
      </c>
    </row>
    <row r="27" spans="1:27" x14ac:dyDescent="0.35">
      <c r="A27" s="4"/>
      <c r="B27" s="4"/>
      <c r="C27" s="4"/>
      <c r="D27" s="4"/>
      <c r="E27" s="4"/>
      <c r="F27" s="4" t="str">
        <f>SupplierLots!A27</f>
        <v>SUP011-Lot3</v>
      </c>
      <c r="G27" s="4" t="str">
        <f>SupplierLots!B27</f>
        <v>SUP011</v>
      </c>
      <c r="H27" s="4" t="str">
        <f>SupplierLots!C27</f>
        <v>Lot 3</v>
      </c>
      <c r="I27" s="4">
        <f>IF($E$2=0,0,SUMPRODUCT(($C$2:$C$11&lt;&gt;"")*COUNTIFS(LotServices!$A$2:$A$778,F27,LotServices!$B$2:$B$778,$C$2:$C$11)))</f>
        <v>0</v>
      </c>
      <c r="J27" s="4">
        <f t="shared" si="0"/>
        <v>0</v>
      </c>
      <c r="K27" s="4" t="str">
        <f>_xlfn.SINGLE(_xlfn.XLOOKUP(G27, Suppliers!$A$2:$A$35, Suppliers!$B$2:$B$35, ""))</f>
        <v>ESCRIBERS LTD</v>
      </c>
      <c r="L27" s="4" t="str">
        <f>_xlfn.SINGLE(_xlfn.XLOOKUP(G27, Suppliers!$A$2:$A$35, Suppliers!$C$2:$C$35, ""))</f>
        <v>Yes</v>
      </c>
      <c r="M27" s="4">
        <f>IF('Lot Filtering'!$B$2="All",1,IF(L27='Lot Filtering'!$B$2,1,0))</f>
        <v>1</v>
      </c>
      <c r="N27" s="4">
        <f t="shared" si="1"/>
        <v>0</v>
      </c>
      <c r="O27" s="4"/>
      <c r="P27" s="4" t="str">
        <f>Suppliers!B27</f>
        <v>Silent Sounds Communications</v>
      </c>
      <c r="Q27" s="4" t="str">
        <f>Suppliers!C27</f>
        <v>Yes</v>
      </c>
      <c r="R27" s="4" t="str">
        <f t="shared" si="2"/>
        <v/>
      </c>
      <c r="S27" s="4">
        <f t="shared" si="3"/>
        <v>0</v>
      </c>
      <c r="T27" s="4" t="str">
        <f t="shared" si="4"/>
        <v/>
      </c>
      <c r="U27" t="str">
        <f>IFERROR(SMALL($T$2:$T$35,26),"")</f>
        <v/>
      </c>
      <c r="V27" t="str">
        <f t="shared" si="5"/>
        <v/>
      </c>
      <c r="W27" t="str">
        <f t="shared" si="6"/>
        <v/>
      </c>
      <c r="X27" t="str">
        <f t="shared" si="7"/>
        <v/>
      </c>
      <c r="AA27" t="s">
        <v>217</v>
      </c>
    </row>
    <row r="28" spans="1:27" x14ac:dyDescent="0.35">
      <c r="A28" s="4"/>
      <c r="B28" s="4"/>
      <c r="C28" s="4"/>
      <c r="D28" s="4"/>
      <c r="E28" s="4"/>
      <c r="F28" s="4" t="str">
        <f>SupplierLots!A28</f>
        <v>SUP012-Lot1</v>
      </c>
      <c r="G28" s="4" t="str">
        <f>SupplierLots!B28</f>
        <v>SUP012</v>
      </c>
      <c r="H28" s="4" t="str">
        <f>SupplierLots!C28</f>
        <v>Lot 1</v>
      </c>
      <c r="I28" s="4">
        <f>IF($E$2=0,0,SUMPRODUCT(($C$2:$C$11&lt;&gt;"")*COUNTIFS(LotServices!$A$2:$A$778,F28,LotServices!$B$2:$B$778,$C$2:$C$11)))</f>
        <v>0</v>
      </c>
      <c r="J28" s="4">
        <f t="shared" si="0"/>
        <v>0</v>
      </c>
      <c r="K28" s="4" t="str">
        <f>_xlfn.SINGLE(_xlfn.XLOOKUP(G28, Suppliers!$A$2:$A$35, Suppliers!$B$2:$B$35, ""))</f>
        <v>Global Connections (Scotland) Ltd</v>
      </c>
      <c r="L28" s="4" t="str">
        <f>_xlfn.SINGLE(_xlfn.XLOOKUP(G28, Suppliers!$A$2:$A$35, Suppliers!$C$2:$C$35, ""))</f>
        <v>Yes</v>
      </c>
      <c r="M28" s="4">
        <f>IF('Lot Filtering'!$B$2="All",1,IF(L28='Lot Filtering'!$B$2,1,0))</f>
        <v>1</v>
      </c>
      <c r="N28" s="4">
        <f t="shared" si="1"/>
        <v>0</v>
      </c>
      <c r="O28" s="4"/>
      <c r="P28" s="4" t="str">
        <f>Suppliers!B28</f>
        <v>Supreme Linguistic Services T/A Premium Linguistic Services</v>
      </c>
      <c r="Q28" s="4" t="str">
        <f>Suppliers!C28</f>
        <v>Yes</v>
      </c>
      <c r="R28" s="4" t="str">
        <f t="shared" si="2"/>
        <v/>
      </c>
      <c r="S28" s="4">
        <f t="shared" si="3"/>
        <v>0</v>
      </c>
      <c r="T28" s="4" t="str">
        <f t="shared" si="4"/>
        <v/>
      </c>
      <c r="U28" t="str">
        <f>IFERROR(SMALL($T$2:$T$35,27),"")</f>
        <v/>
      </c>
      <c r="V28" t="str">
        <f t="shared" si="5"/>
        <v/>
      </c>
      <c r="W28" t="str">
        <f t="shared" si="6"/>
        <v/>
      </c>
      <c r="X28" t="str">
        <f t="shared" si="7"/>
        <v/>
      </c>
      <c r="AA28" t="s">
        <v>219</v>
      </c>
    </row>
    <row r="29" spans="1:27" x14ac:dyDescent="0.35">
      <c r="A29" s="4"/>
      <c r="B29" s="4"/>
      <c r="C29" s="4"/>
      <c r="D29" s="4"/>
      <c r="E29" s="4"/>
      <c r="F29" s="4" t="str">
        <f>SupplierLots!A29</f>
        <v>SUP012-Lot2</v>
      </c>
      <c r="G29" s="4" t="str">
        <f>SupplierLots!B29</f>
        <v>SUP012</v>
      </c>
      <c r="H29" s="4" t="str">
        <f>SupplierLots!C29</f>
        <v>Lot 2</v>
      </c>
      <c r="I29" s="4">
        <f>IF($E$2=0,0,SUMPRODUCT(($C$2:$C$11&lt;&gt;"")*COUNTIFS(LotServices!$A$2:$A$778,F29,LotServices!$B$2:$B$778,$C$2:$C$11)))</f>
        <v>0</v>
      </c>
      <c r="J29" s="4">
        <f t="shared" si="0"/>
        <v>0</v>
      </c>
      <c r="K29" s="4" t="str">
        <f>_xlfn.SINGLE(_xlfn.XLOOKUP(G29, Suppliers!$A$2:$A$35, Suppliers!$B$2:$B$35, ""))</f>
        <v>Global Connections (Scotland) Ltd</v>
      </c>
      <c r="L29" s="4" t="str">
        <f>_xlfn.SINGLE(_xlfn.XLOOKUP(G29, Suppliers!$A$2:$A$35, Suppliers!$C$2:$C$35, ""))</f>
        <v>Yes</v>
      </c>
      <c r="M29" s="4">
        <f>IF('Lot Filtering'!$B$2="All",1,IF(L29='Lot Filtering'!$B$2,1,0))</f>
        <v>1</v>
      </c>
      <c r="N29" s="4">
        <f t="shared" si="1"/>
        <v>0</v>
      </c>
      <c r="O29" s="4"/>
      <c r="P29" s="4" t="str">
        <f>Suppliers!B29</f>
        <v>The Language Shop Limited</v>
      </c>
      <c r="Q29" s="4" t="str">
        <f>Suppliers!C29</f>
        <v>Yes</v>
      </c>
      <c r="R29" s="4" t="str">
        <f t="shared" si="2"/>
        <v/>
      </c>
      <c r="S29" s="4">
        <f t="shared" si="3"/>
        <v>0</v>
      </c>
      <c r="T29" s="4" t="str">
        <f t="shared" si="4"/>
        <v/>
      </c>
      <c r="U29" t="str">
        <f>IFERROR(SMALL($T$2:$T$35,28),"")</f>
        <v/>
      </c>
      <c r="V29" t="str">
        <f t="shared" si="5"/>
        <v/>
      </c>
      <c r="W29" t="str">
        <f t="shared" si="6"/>
        <v/>
      </c>
      <c r="X29" t="str">
        <f t="shared" si="7"/>
        <v/>
      </c>
      <c r="AA29" t="s">
        <v>221</v>
      </c>
    </row>
    <row r="30" spans="1:27" x14ac:dyDescent="0.35">
      <c r="A30" s="4"/>
      <c r="B30" s="4"/>
      <c r="C30" s="4"/>
      <c r="D30" s="4"/>
      <c r="E30" s="4"/>
      <c r="F30" s="4" t="str">
        <f>SupplierLots!A30</f>
        <v>SUP013-Lot4</v>
      </c>
      <c r="G30" s="4" t="str">
        <f>SupplierLots!B30</f>
        <v>SUP013</v>
      </c>
      <c r="H30" s="4" t="str">
        <f>SupplierLots!C30</f>
        <v>Lot 4</v>
      </c>
      <c r="I30" s="4">
        <f>IF($E$2=0,0,SUMPRODUCT(($C$2:$C$11&lt;&gt;"")*COUNTIFS(LotServices!$A$2:$A$778,F30,LotServices!$B$2:$B$778,$C$2:$C$11)))</f>
        <v>0</v>
      </c>
      <c r="J30" s="4">
        <f t="shared" si="0"/>
        <v>0</v>
      </c>
      <c r="K30" s="4" t="str">
        <f>_xlfn.SINGLE(_xlfn.XLOOKUP(G30, Suppliers!$A$2:$A$35, Suppliers!$B$2:$B$35, ""))</f>
        <v>Involve Visual Collaboration Ltd</v>
      </c>
      <c r="L30" s="4" t="str">
        <f>_xlfn.SINGLE(_xlfn.XLOOKUP(G30, Suppliers!$A$2:$A$35, Suppliers!$C$2:$C$35, ""))</f>
        <v>Yes</v>
      </c>
      <c r="M30" s="4">
        <f>IF('Lot Filtering'!$B$2="All",1,IF(L30='Lot Filtering'!$B$2,1,0))</f>
        <v>1</v>
      </c>
      <c r="N30" s="4">
        <f t="shared" si="1"/>
        <v>0</v>
      </c>
      <c r="O30" s="4"/>
      <c r="P30" s="4" t="str">
        <f>Suppliers!B30</f>
        <v>thebigword Group Holdings Limited</v>
      </c>
      <c r="Q30" s="4" t="str">
        <f>Suppliers!C30</f>
        <v>No</v>
      </c>
      <c r="R30" s="4" t="str">
        <f t="shared" si="2"/>
        <v/>
      </c>
      <c r="S30" s="4">
        <f t="shared" si="3"/>
        <v>0</v>
      </c>
      <c r="T30" s="4" t="str">
        <f t="shared" si="4"/>
        <v/>
      </c>
      <c r="U30" t="str">
        <f>IFERROR(SMALL($T$2:$T$35,29),"")</f>
        <v/>
      </c>
      <c r="V30" t="str">
        <f t="shared" si="5"/>
        <v/>
      </c>
      <c r="W30" t="str">
        <f t="shared" si="6"/>
        <v/>
      </c>
      <c r="X30" t="str">
        <f t="shared" si="7"/>
        <v/>
      </c>
      <c r="AA30" t="s">
        <v>223</v>
      </c>
    </row>
    <row r="31" spans="1:27" x14ac:dyDescent="0.35">
      <c r="A31" s="4"/>
      <c r="B31" s="4"/>
      <c r="C31" s="4"/>
      <c r="D31" s="4"/>
      <c r="E31" s="4"/>
      <c r="F31" s="4" t="str">
        <f>SupplierLots!A31</f>
        <v>SUP014-Lot1</v>
      </c>
      <c r="G31" s="4" t="str">
        <f>SupplierLots!B31</f>
        <v>SUP014</v>
      </c>
      <c r="H31" s="4" t="str">
        <f>SupplierLots!C31</f>
        <v>Lot 1</v>
      </c>
      <c r="I31" s="4">
        <f>IF($E$2=0,0,SUMPRODUCT(($C$2:$C$11&lt;&gt;"")*COUNTIFS(LotServices!$A$2:$A$778,F31,LotServices!$B$2:$B$778,$C$2:$C$11)))</f>
        <v>0</v>
      </c>
      <c r="J31" s="4">
        <f t="shared" si="0"/>
        <v>0</v>
      </c>
      <c r="K31" s="4" t="str">
        <f>_xlfn.SINGLE(_xlfn.XLOOKUP(G31, Suppliers!$A$2:$A$35, Suppliers!$B$2:$B$35, ""))</f>
        <v>ITL North East Ltd</v>
      </c>
      <c r="L31" s="4" t="str">
        <f>_xlfn.SINGLE(_xlfn.XLOOKUP(G31, Suppliers!$A$2:$A$35, Suppliers!$C$2:$C$35, ""))</f>
        <v>Yes</v>
      </c>
      <c r="M31" s="4">
        <f>IF('Lot Filtering'!$B$2="All",1,IF(L31='Lot Filtering'!$B$2,1,0))</f>
        <v>1</v>
      </c>
      <c r="N31" s="4">
        <f t="shared" si="1"/>
        <v>0</v>
      </c>
      <c r="O31" s="4"/>
      <c r="P31" s="4" t="str">
        <f>Suppliers!B31</f>
        <v>THG Fluently</v>
      </c>
      <c r="Q31" s="4" t="str">
        <f>Suppliers!C31</f>
        <v>Yes</v>
      </c>
      <c r="R31" s="4" t="str">
        <f t="shared" si="2"/>
        <v/>
      </c>
      <c r="S31" s="4">
        <f t="shared" si="3"/>
        <v>0</v>
      </c>
      <c r="T31" s="4" t="str">
        <f t="shared" si="4"/>
        <v/>
      </c>
      <c r="U31" t="str">
        <f>IFERROR(SMALL($T$2:$T$35,30),"")</f>
        <v/>
      </c>
      <c r="V31" t="str">
        <f t="shared" si="5"/>
        <v/>
      </c>
      <c r="W31" t="str">
        <f t="shared" si="6"/>
        <v/>
      </c>
      <c r="X31" t="str">
        <f t="shared" si="7"/>
        <v/>
      </c>
      <c r="AA31" t="s">
        <v>225</v>
      </c>
    </row>
    <row r="32" spans="1:27" x14ac:dyDescent="0.35">
      <c r="A32" s="4"/>
      <c r="B32" s="4"/>
      <c r="C32" s="4"/>
      <c r="D32" s="4"/>
      <c r="E32" s="4"/>
      <c r="F32" s="4" t="str">
        <f>SupplierLots!A32</f>
        <v>SUP014-Lot2</v>
      </c>
      <c r="G32" s="4" t="str">
        <f>SupplierLots!B32</f>
        <v>SUP014</v>
      </c>
      <c r="H32" s="4" t="str">
        <f>SupplierLots!C32</f>
        <v>Lot 2</v>
      </c>
      <c r="I32" s="4">
        <f>IF($E$2=0,0,SUMPRODUCT(($C$2:$C$11&lt;&gt;"")*COUNTIFS(LotServices!$A$2:$A$778,F32,LotServices!$B$2:$B$778,$C$2:$C$11)))</f>
        <v>0</v>
      </c>
      <c r="J32" s="4">
        <f t="shared" si="0"/>
        <v>0</v>
      </c>
      <c r="K32" s="4" t="str">
        <f>_xlfn.SINGLE(_xlfn.XLOOKUP(G32, Suppliers!$A$2:$A$35, Suppliers!$B$2:$B$35, ""))</f>
        <v>ITL North East Ltd</v>
      </c>
      <c r="L32" s="4" t="str">
        <f>_xlfn.SINGLE(_xlfn.XLOOKUP(G32, Suppliers!$A$2:$A$35, Suppliers!$C$2:$C$35, ""))</f>
        <v>Yes</v>
      </c>
      <c r="M32" s="4">
        <f>IF('Lot Filtering'!$B$2="All",1,IF(L32='Lot Filtering'!$B$2,1,0))</f>
        <v>1</v>
      </c>
      <c r="N32" s="4">
        <f t="shared" si="1"/>
        <v>0</v>
      </c>
      <c r="O32" s="4"/>
      <c r="P32" s="4" t="str">
        <f>Suppliers!B32</f>
        <v>Transcription City LTD</v>
      </c>
      <c r="Q32" s="4" t="str">
        <f>Suppliers!C32</f>
        <v>Yes</v>
      </c>
      <c r="R32" s="4" t="str">
        <f t="shared" si="2"/>
        <v/>
      </c>
      <c r="S32" s="4">
        <f t="shared" si="3"/>
        <v>0</v>
      </c>
      <c r="T32" s="4" t="str">
        <f t="shared" si="4"/>
        <v/>
      </c>
      <c r="U32" t="str">
        <f>IFERROR(SMALL($T$2:$T$35,31),"")</f>
        <v/>
      </c>
      <c r="V32" t="str">
        <f t="shared" si="5"/>
        <v/>
      </c>
      <c r="W32" t="str">
        <f t="shared" si="6"/>
        <v/>
      </c>
      <c r="X32" t="str">
        <f t="shared" si="7"/>
        <v/>
      </c>
      <c r="AA32" t="s">
        <v>227</v>
      </c>
    </row>
    <row r="33" spans="1:27" x14ac:dyDescent="0.35">
      <c r="A33" s="4"/>
      <c r="B33" s="4"/>
      <c r="C33" s="4"/>
      <c r="D33" s="4"/>
      <c r="E33" s="4"/>
      <c r="F33" s="4" t="str">
        <f>SupplierLots!A33</f>
        <v>SUP015-Lot1</v>
      </c>
      <c r="G33" s="4" t="str">
        <f>SupplierLots!B33</f>
        <v>SUP015</v>
      </c>
      <c r="H33" s="4" t="str">
        <f>SupplierLots!C33</f>
        <v>Lot 1</v>
      </c>
      <c r="I33" s="4">
        <f>IF($E$2=0,0,SUMPRODUCT(($C$2:$C$11&lt;&gt;"")*COUNTIFS(LotServices!$A$2:$A$778,F33,LotServices!$B$2:$B$778,$C$2:$C$11)))</f>
        <v>0</v>
      </c>
      <c r="J33" s="4">
        <f t="shared" si="0"/>
        <v>0</v>
      </c>
      <c r="K33" s="4" t="str">
        <f>_xlfn.SINGLE(_xlfn.XLOOKUP(G33, Suppliers!$A$2:$A$35, Suppliers!$B$2:$B$35, ""))</f>
        <v>Kings of Translation, Ltd</v>
      </c>
      <c r="L33" s="4" t="str">
        <f>_xlfn.SINGLE(_xlfn.XLOOKUP(G33, Suppliers!$A$2:$A$35, Suppliers!$C$2:$C$35, ""))</f>
        <v>Yes</v>
      </c>
      <c r="M33" s="4">
        <f>IF('Lot Filtering'!$B$2="All",1,IF(L33='Lot Filtering'!$B$2,1,0))</f>
        <v>1</v>
      </c>
      <c r="N33" s="4">
        <f t="shared" si="1"/>
        <v>0</v>
      </c>
      <c r="O33" s="4"/>
      <c r="P33" s="4" t="str">
        <f>Suppliers!B33</f>
        <v>Translate UK Limited</v>
      </c>
      <c r="Q33" s="4" t="str">
        <f>Suppliers!C33</f>
        <v>Yes</v>
      </c>
      <c r="R33" s="4" t="str">
        <f t="shared" si="2"/>
        <v/>
      </c>
      <c r="S33" s="4">
        <f t="shared" si="3"/>
        <v>0</v>
      </c>
      <c r="T33" s="4" t="str">
        <f t="shared" si="4"/>
        <v/>
      </c>
      <c r="U33" t="str">
        <f>IFERROR(SMALL($T$2:$T$35,32),"")</f>
        <v/>
      </c>
      <c r="V33" t="str">
        <f t="shared" si="5"/>
        <v/>
      </c>
      <c r="W33" t="str">
        <f t="shared" si="6"/>
        <v/>
      </c>
      <c r="X33" t="str">
        <f t="shared" si="7"/>
        <v/>
      </c>
      <c r="AA33" t="s">
        <v>229</v>
      </c>
    </row>
    <row r="34" spans="1:27" x14ac:dyDescent="0.35">
      <c r="A34" s="4"/>
      <c r="B34" s="4"/>
      <c r="C34" s="4"/>
      <c r="D34" s="4"/>
      <c r="E34" s="4"/>
      <c r="F34" s="4" t="str">
        <f>SupplierLots!A34</f>
        <v>SUP015-Lot2</v>
      </c>
      <c r="G34" s="4" t="str">
        <f>SupplierLots!B34</f>
        <v>SUP015</v>
      </c>
      <c r="H34" s="4" t="str">
        <f>SupplierLots!C34</f>
        <v>Lot 2</v>
      </c>
      <c r="I34" s="4">
        <f>IF($E$2=0,0,SUMPRODUCT(($C$2:$C$11&lt;&gt;"")*COUNTIFS(LotServices!$A$2:$A$778,F34,LotServices!$B$2:$B$778,$C$2:$C$11)))</f>
        <v>0</v>
      </c>
      <c r="J34" s="4">
        <f t="shared" ref="J34:J65" si="8">IF($E$2=0,0,IF(I34=$E$2,1,0))</f>
        <v>0</v>
      </c>
      <c r="K34" s="4" t="str">
        <f>_xlfn.SINGLE(_xlfn.XLOOKUP(G34, Suppliers!$A$2:$A$35, Suppliers!$B$2:$B$35, ""))</f>
        <v>Kings of Translation, Ltd</v>
      </c>
      <c r="L34" s="4" t="str">
        <f>_xlfn.SINGLE(_xlfn.XLOOKUP(G34, Suppliers!$A$2:$A$35, Suppliers!$C$2:$C$35, ""))</f>
        <v>Yes</v>
      </c>
      <c r="M34" s="4">
        <f>IF('Lot Filtering'!$B$2="All",1,IF(L34='Lot Filtering'!$B$2,1,0))</f>
        <v>1</v>
      </c>
      <c r="N34" s="4">
        <f t="shared" ref="N34:N65" si="9">IF(AND(J34=1,M34=1),1,0)</f>
        <v>0</v>
      </c>
      <c r="O34" s="4"/>
      <c r="P34" s="4" t="str">
        <f>Suppliers!B34</f>
        <v>Word360 Limited</v>
      </c>
      <c r="Q34" s="4" t="str">
        <f>Suppliers!C34</f>
        <v>Yes</v>
      </c>
      <c r="R34" s="4" t="str">
        <f t="shared" si="2"/>
        <v/>
      </c>
      <c r="S34" s="4">
        <f t="shared" si="3"/>
        <v>0</v>
      </c>
      <c r="T34" s="4" t="str">
        <f t="shared" si="4"/>
        <v/>
      </c>
      <c r="U34" t="str">
        <f>IFERROR(SMALL($T$2:$T$35,33),"")</f>
        <v/>
      </c>
      <c r="V34" t="str">
        <f t="shared" si="5"/>
        <v/>
      </c>
      <c r="W34" t="str">
        <f t="shared" si="6"/>
        <v/>
      </c>
      <c r="X34" t="str">
        <f t="shared" si="7"/>
        <v/>
      </c>
    </row>
    <row r="35" spans="1:27" x14ac:dyDescent="0.35">
      <c r="A35" s="4"/>
      <c r="B35" s="4"/>
      <c r="C35" s="4"/>
      <c r="D35" s="4"/>
      <c r="E35" s="4"/>
      <c r="F35" s="4" t="str">
        <f>SupplierLots!A35</f>
        <v>SUP015-Lot3</v>
      </c>
      <c r="G35" s="4" t="str">
        <f>SupplierLots!B35</f>
        <v>SUP015</v>
      </c>
      <c r="H35" s="4" t="str">
        <f>SupplierLots!C35</f>
        <v>Lot 3</v>
      </c>
      <c r="I35" s="4">
        <f>IF($E$2=0,0,SUMPRODUCT(($C$2:$C$11&lt;&gt;"")*COUNTIFS(LotServices!$A$2:$A$778,F35,LotServices!$B$2:$B$778,$C$2:$C$11)))</f>
        <v>0</v>
      </c>
      <c r="J35" s="4">
        <f t="shared" si="8"/>
        <v>0</v>
      </c>
      <c r="K35" s="4" t="str">
        <f>_xlfn.SINGLE(_xlfn.XLOOKUP(G35, Suppliers!$A$2:$A$35, Suppliers!$B$2:$B$35, ""))</f>
        <v>Kings of Translation, Ltd</v>
      </c>
      <c r="L35" s="4" t="str">
        <f>_xlfn.SINGLE(_xlfn.XLOOKUP(G35, Suppliers!$A$2:$A$35, Suppliers!$C$2:$C$35, ""))</f>
        <v>Yes</v>
      </c>
      <c r="M35" s="4">
        <f>IF('Lot Filtering'!$B$2="All",1,IF(L35='Lot Filtering'!$B$2,1,0))</f>
        <v>1</v>
      </c>
      <c r="N35" s="4">
        <f t="shared" si="9"/>
        <v>0</v>
      </c>
      <c r="O35" s="4"/>
      <c r="P35" s="4" t="str">
        <f>Suppliers!B35</f>
        <v>WorldWide Language Resources Ltd</v>
      </c>
      <c r="Q35" s="4" t="str">
        <f>Suppliers!C35</f>
        <v>Yes</v>
      </c>
      <c r="R35" s="4" t="str">
        <f t="shared" si="2"/>
        <v/>
      </c>
      <c r="S35" s="4">
        <f t="shared" si="3"/>
        <v>0</v>
      </c>
      <c r="T35" s="4" t="str">
        <f t="shared" si="4"/>
        <v/>
      </c>
      <c r="U35" t="str">
        <f>IFERROR(SMALL($T$2:$T$35,34),"")</f>
        <v/>
      </c>
      <c r="V35" t="str">
        <f t="shared" si="5"/>
        <v/>
      </c>
      <c r="W35" t="str">
        <f t="shared" si="6"/>
        <v/>
      </c>
      <c r="X35" t="str">
        <f t="shared" si="7"/>
        <v/>
      </c>
    </row>
    <row r="36" spans="1:27" x14ac:dyDescent="0.35">
      <c r="A36" s="4"/>
      <c r="B36" s="4"/>
      <c r="C36" s="4"/>
      <c r="D36" s="4"/>
      <c r="E36" s="4"/>
      <c r="F36" s="4" t="str">
        <f>SupplierLots!A36</f>
        <v>SUP015-Lot4</v>
      </c>
      <c r="G36" s="4" t="str">
        <f>SupplierLots!B36</f>
        <v>SUP015</v>
      </c>
      <c r="H36" s="4" t="str">
        <f>SupplierLots!C36</f>
        <v>Lot 4</v>
      </c>
      <c r="I36" s="4">
        <f>IF($E$2=0,0,SUMPRODUCT(($C$2:$C$11&lt;&gt;"")*COUNTIFS(LotServices!$A$2:$A$778,F36,LotServices!$B$2:$B$778,$C$2:$C$11)))</f>
        <v>0</v>
      </c>
      <c r="J36" s="4">
        <f t="shared" si="8"/>
        <v>0</v>
      </c>
      <c r="K36" s="4" t="str">
        <f>_xlfn.SINGLE(_xlfn.XLOOKUP(G36, Suppliers!$A$2:$A$35, Suppliers!$B$2:$B$35, ""))</f>
        <v>Kings of Translation, Ltd</v>
      </c>
      <c r="L36" s="4" t="str">
        <f>_xlfn.SINGLE(_xlfn.XLOOKUP(G36, Suppliers!$A$2:$A$35, Suppliers!$C$2:$C$35, ""))</f>
        <v>Yes</v>
      </c>
      <c r="M36" s="4">
        <f>IF('Lot Filtering'!$B$2="All",1,IF(L36='Lot Filtering'!$B$2,1,0))</f>
        <v>1</v>
      </c>
      <c r="N36" s="4">
        <f t="shared" si="9"/>
        <v>0</v>
      </c>
      <c r="O36" s="4"/>
      <c r="P36" s="4"/>
      <c r="Q36" s="4"/>
      <c r="R36" s="4"/>
      <c r="S36" s="4"/>
      <c r="T36" s="4"/>
    </row>
    <row r="37" spans="1:27" x14ac:dyDescent="0.35">
      <c r="A37" s="4"/>
      <c r="B37" s="4"/>
      <c r="C37" s="4"/>
      <c r="D37" s="4"/>
      <c r="E37" s="4"/>
      <c r="F37" s="4" t="str">
        <f>SupplierLots!A37</f>
        <v>SUP015-Lot5</v>
      </c>
      <c r="G37" s="4" t="str">
        <f>SupplierLots!B37</f>
        <v>SUP015</v>
      </c>
      <c r="H37" s="4" t="str">
        <f>SupplierLots!C37</f>
        <v>Lot 5</v>
      </c>
      <c r="I37" s="4">
        <f>IF($E$2=0,0,SUMPRODUCT(($C$2:$C$11&lt;&gt;"")*COUNTIFS(LotServices!$A$2:$A$778,F37,LotServices!$B$2:$B$778,$C$2:$C$11)))</f>
        <v>0</v>
      </c>
      <c r="J37" s="4">
        <f t="shared" si="8"/>
        <v>0</v>
      </c>
      <c r="K37" s="4" t="str">
        <f>_xlfn.SINGLE(_xlfn.XLOOKUP(G37, Suppliers!$A$2:$A$35, Suppliers!$B$2:$B$35, ""))</f>
        <v>Kings of Translation, Ltd</v>
      </c>
      <c r="L37" s="4" t="str">
        <f>_xlfn.SINGLE(_xlfn.XLOOKUP(G37, Suppliers!$A$2:$A$35, Suppliers!$C$2:$C$35, ""))</f>
        <v>Yes</v>
      </c>
      <c r="M37" s="4">
        <f>IF('Lot Filtering'!$B$2="All",1,IF(L37='Lot Filtering'!$B$2,1,0))</f>
        <v>1</v>
      </c>
      <c r="N37" s="4">
        <f t="shared" si="9"/>
        <v>0</v>
      </c>
      <c r="O37" s="4"/>
      <c r="P37" s="4"/>
      <c r="Q37" s="4"/>
      <c r="R37" s="4"/>
      <c r="S37" s="4"/>
      <c r="T37" s="4"/>
    </row>
    <row r="38" spans="1:27" x14ac:dyDescent="0.35">
      <c r="A38" s="4"/>
      <c r="B38" s="4"/>
      <c r="C38" s="4"/>
      <c r="D38" s="4"/>
      <c r="E38" s="4"/>
      <c r="F38" s="4" t="str">
        <f>SupplierLots!A38</f>
        <v>SUP016-Lot1</v>
      </c>
      <c r="G38" s="4" t="str">
        <f>SupplierLots!B38</f>
        <v>SUP016</v>
      </c>
      <c r="H38" s="4" t="str">
        <f>SupplierLots!C38</f>
        <v>Lot 1</v>
      </c>
      <c r="I38" s="4">
        <f>IF($E$2=0,0,SUMPRODUCT(($C$2:$C$11&lt;&gt;"")*COUNTIFS(LotServices!$A$2:$A$778,F38,LotServices!$B$2:$B$778,$C$2:$C$11)))</f>
        <v>0</v>
      </c>
      <c r="J38" s="4">
        <f t="shared" si="8"/>
        <v>0</v>
      </c>
      <c r="K38" s="4" t="str">
        <f>_xlfn.SINGLE(_xlfn.XLOOKUP(G38, Suppliers!$A$2:$A$35, Suppliers!$B$2:$B$35, ""))</f>
        <v>Language Empire Ltd</v>
      </c>
      <c r="L38" s="4" t="str">
        <f>_xlfn.SINGLE(_xlfn.XLOOKUP(G38, Suppliers!$A$2:$A$35, Suppliers!$C$2:$C$35, ""))</f>
        <v>Yes</v>
      </c>
      <c r="M38" s="4">
        <f>IF('Lot Filtering'!$B$2="All",1,IF(L38='Lot Filtering'!$B$2,1,0))</f>
        <v>1</v>
      </c>
      <c r="N38" s="4">
        <f t="shared" si="9"/>
        <v>0</v>
      </c>
      <c r="O38" s="4"/>
      <c r="P38" s="4"/>
      <c r="Q38" s="4"/>
      <c r="R38" s="4"/>
      <c r="S38" s="4"/>
      <c r="T38" s="4"/>
    </row>
    <row r="39" spans="1:27" x14ac:dyDescent="0.35">
      <c r="A39" s="4"/>
      <c r="B39" s="4"/>
      <c r="C39" s="4"/>
      <c r="D39" s="4"/>
      <c r="E39" s="4"/>
      <c r="F39" s="4" t="str">
        <f>SupplierLots!A39</f>
        <v>SUP016-Lot2</v>
      </c>
      <c r="G39" s="4" t="str">
        <f>SupplierLots!B39</f>
        <v>SUP016</v>
      </c>
      <c r="H39" s="4" t="str">
        <f>SupplierLots!C39</f>
        <v>Lot 2</v>
      </c>
      <c r="I39" s="4">
        <f>IF($E$2=0,0,SUMPRODUCT(($C$2:$C$11&lt;&gt;"")*COUNTIFS(LotServices!$A$2:$A$778,F39,LotServices!$B$2:$B$778,$C$2:$C$11)))</f>
        <v>0</v>
      </c>
      <c r="J39" s="4">
        <f t="shared" si="8"/>
        <v>0</v>
      </c>
      <c r="K39" s="4" t="str">
        <f>_xlfn.SINGLE(_xlfn.XLOOKUP(G39, Suppliers!$A$2:$A$35, Suppliers!$B$2:$B$35, ""))</f>
        <v>Language Empire Ltd</v>
      </c>
      <c r="L39" s="4" t="str">
        <f>_xlfn.SINGLE(_xlfn.XLOOKUP(G39, Suppliers!$A$2:$A$35, Suppliers!$C$2:$C$35, ""))</f>
        <v>Yes</v>
      </c>
      <c r="M39" s="4">
        <f>IF('Lot Filtering'!$B$2="All",1,IF(L39='Lot Filtering'!$B$2,1,0))</f>
        <v>1</v>
      </c>
      <c r="N39" s="4">
        <f t="shared" si="9"/>
        <v>0</v>
      </c>
      <c r="O39" s="4"/>
      <c r="P39" s="4"/>
      <c r="Q39" s="4"/>
      <c r="R39" s="4"/>
      <c r="S39" s="4"/>
      <c r="T39" s="4"/>
    </row>
    <row r="40" spans="1:27" x14ac:dyDescent="0.35">
      <c r="A40" s="4"/>
      <c r="B40" s="4"/>
      <c r="C40" s="4"/>
      <c r="D40" s="4"/>
      <c r="E40" s="4"/>
      <c r="F40" s="4" t="str">
        <f>SupplierLots!A40</f>
        <v>SUP016-Lot3</v>
      </c>
      <c r="G40" s="4" t="str">
        <f>SupplierLots!B40</f>
        <v>SUP016</v>
      </c>
      <c r="H40" s="4" t="str">
        <f>SupplierLots!C40</f>
        <v>Lot 3</v>
      </c>
      <c r="I40" s="4">
        <f>IF($E$2=0,0,SUMPRODUCT(($C$2:$C$11&lt;&gt;"")*COUNTIFS(LotServices!$A$2:$A$778,F40,LotServices!$B$2:$B$778,$C$2:$C$11)))</f>
        <v>0</v>
      </c>
      <c r="J40" s="4">
        <f t="shared" si="8"/>
        <v>0</v>
      </c>
      <c r="K40" s="4" t="str">
        <f>_xlfn.SINGLE(_xlfn.XLOOKUP(G40, Suppliers!$A$2:$A$35, Suppliers!$B$2:$B$35, ""))</f>
        <v>Language Empire Ltd</v>
      </c>
      <c r="L40" s="4" t="str">
        <f>_xlfn.SINGLE(_xlfn.XLOOKUP(G40, Suppliers!$A$2:$A$35, Suppliers!$C$2:$C$35, ""))</f>
        <v>Yes</v>
      </c>
      <c r="M40" s="4">
        <f>IF('Lot Filtering'!$B$2="All",1,IF(L40='Lot Filtering'!$B$2,1,0))</f>
        <v>1</v>
      </c>
      <c r="N40" s="4">
        <f t="shared" si="9"/>
        <v>0</v>
      </c>
      <c r="O40" s="4"/>
      <c r="P40" s="4"/>
      <c r="Q40" s="4"/>
      <c r="R40" s="4"/>
      <c r="S40" s="4"/>
      <c r="T40" s="4"/>
    </row>
    <row r="41" spans="1:27" x14ac:dyDescent="0.35">
      <c r="A41" s="4"/>
      <c r="B41" s="4"/>
      <c r="C41" s="4"/>
      <c r="D41" s="4"/>
      <c r="E41" s="4"/>
      <c r="F41" s="4" t="str">
        <f>SupplierLots!A41</f>
        <v>SUP016-Lot4</v>
      </c>
      <c r="G41" s="4" t="str">
        <f>SupplierLots!B41</f>
        <v>SUP016</v>
      </c>
      <c r="H41" s="4" t="str">
        <f>SupplierLots!C41</f>
        <v>Lot 4</v>
      </c>
      <c r="I41" s="4">
        <f>IF($E$2=0,0,SUMPRODUCT(($C$2:$C$11&lt;&gt;"")*COUNTIFS(LotServices!$A$2:$A$778,F41,LotServices!$B$2:$B$778,$C$2:$C$11)))</f>
        <v>0</v>
      </c>
      <c r="J41" s="4">
        <f t="shared" si="8"/>
        <v>0</v>
      </c>
      <c r="K41" s="4" t="str">
        <f>_xlfn.SINGLE(_xlfn.XLOOKUP(G41, Suppliers!$A$2:$A$35, Suppliers!$B$2:$B$35, ""))</f>
        <v>Language Empire Ltd</v>
      </c>
      <c r="L41" s="4" t="str">
        <f>_xlfn.SINGLE(_xlfn.XLOOKUP(G41, Suppliers!$A$2:$A$35, Suppliers!$C$2:$C$35, ""))</f>
        <v>Yes</v>
      </c>
      <c r="M41" s="4">
        <f>IF('Lot Filtering'!$B$2="All",1,IF(L41='Lot Filtering'!$B$2,1,0))</f>
        <v>1</v>
      </c>
      <c r="N41" s="4">
        <f t="shared" si="9"/>
        <v>0</v>
      </c>
      <c r="O41" s="4"/>
      <c r="P41" s="4"/>
      <c r="Q41" s="4"/>
      <c r="R41" s="4"/>
      <c r="S41" s="4"/>
      <c r="T41" s="4"/>
    </row>
    <row r="42" spans="1:27" x14ac:dyDescent="0.35">
      <c r="A42" s="4"/>
      <c r="B42" s="4"/>
      <c r="C42" s="4"/>
      <c r="D42" s="4"/>
      <c r="E42" s="4"/>
      <c r="F42" s="4" t="str">
        <f>SupplierLots!A42</f>
        <v>SUP016-Lot5</v>
      </c>
      <c r="G42" s="4" t="str">
        <f>SupplierLots!B42</f>
        <v>SUP016</v>
      </c>
      <c r="H42" s="4" t="str">
        <f>SupplierLots!C42</f>
        <v>Lot 5</v>
      </c>
      <c r="I42" s="4">
        <f>IF($E$2=0,0,SUMPRODUCT(($C$2:$C$11&lt;&gt;"")*COUNTIFS(LotServices!$A$2:$A$778,F42,LotServices!$B$2:$B$778,$C$2:$C$11)))</f>
        <v>0</v>
      </c>
      <c r="J42" s="4">
        <f t="shared" si="8"/>
        <v>0</v>
      </c>
      <c r="K42" s="4" t="str">
        <f>_xlfn.SINGLE(_xlfn.XLOOKUP(G42, Suppliers!$A$2:$A$35, Suppliers!$B$2:$B$35, ""))</f>
        <v>Language Empire Ltd</v>
      </c>
      <c r="L42" s="4" t="str">
        <f>_xlfn.SINGLE(_xlfn.XLOOKUP(G42, Suppliers!$A$2:$A$35, Suppliers!$C$2:$C$35, ""))</f>
        <v>Yes</v>
      </c>
      <c r="M42" s="4">
        <f>IF('Lot Filtering'!$B$2="All",1,IF(L42='Lot Filtering'!$B$2,1,0))</f>
        <v>1</v>
      </c>
      <c r="N42" s="4">
        <f t="shared" si="9"/>
        <v>0</v>
      </c>
      <c r="O42" s="4"/>
      <c r="P42" s="4"/>
      <c r="Q42" s="4"/>
      <c r="R42" s="4"/>
      <c r="S42" s="4"/>
      <c r="T42" s="4"/>
    </row>
    <row r="43" spans="1:27" x14ac:dyDescent="0.35">
      <c r="A43" s="4"/>
      <c r="B43" s="4"/>
      <c r="C43" s="4"/>
      <c r="D43" s="4"/>
      <c r="E43" s="4"/>
      <c r="F43" s="4" t="str">
        <f>SupplierLots!A43</f>
        <v>SUP017-Lot1</v>
      </c>
      <c r="G43" s="4" t="str">
        <f>SupplierLots!B43</f>
        <v>SUP017</v>
      </c>
      <c r="H43" s="4" t="str">
        <f>SupplierLots!C43</f>
        <v>Lot 1</v>
      </c>
      <c r="I43" s="4">
        <f>IF($E$2=0,0,SUMPRODUCT(($C$2:$C$11&lt;&gt;"")*COUNTIFS(LotServices!$A$2:$A$778,F43,LotServices!$B$2:$B$778,$C$2:$C$11)))</f>
        <v>0</v>
      </c>
      <c r="J43" s="4">
        <f t="shared" si="8"/>
        <v>0</v>
      </c>
      <c r="K43" s="4" t="str">
        <f>_xlfn.SINGLE(_xlfn.XLOOKUP(G43, Suppliers!$A$2:$A$35, Suppliers!$B$2:$B$35, ""))</f>
        <v>Language Line Limited</v>
      </c>
      <c r="L43" s="4" t="str">
        <f>_xlfn.SINGLE(_xlfn.XLOOKUP(G43, Suppliers!$A$2:$A$35, Suppliers!$C$2:$C$35, ""))</f>
        <v>No</v>
      </c>
      <c r="M43" s="4">
        <f>IF('Lot Filtering'!$B$2="All",1,IF(L43='Lot Filtering'!$B$2,1,0))</f>
        <v>1</v>
      </c>
      <c r="N43" s="4">
        <f t="shared" si="9"/>
        <v>0</v>
      </c>
      <c r="O43" s="4"/>
      <c r="P43" s="4"/>
      <c r="Q43" s="4"/>
      <c r="R43" s="4"/>
      <c r="S43" s="4"/>
      <c r="T43" s="4"/>
    </row>
    <row r="44" spans="1:27" x14ac:dyDescent="0.35">
      <c r="A44" s="4"/>
      <c r="B44" s="4"/>
      <c r="C44" s="4"/>
      <c r="D44" s="4"/>
      <c r="E44" s="4"/>
      <c r="F44" s="4" t="str">
        <f>SupplierLots!A44</f>
        <v>SUP017-Lot2</v>
      </c>
      <c r="G44" s="4" t="str">
        <f>SupplierLots!B44</f>
        <v>SUP017</v>
      </c>
      <c r="H44" s="4" t="str">
        <f>SupplierLots!C44</f>
        <v>Lot 2</v>
      </c>
      <c r="I44" s="4">
        <f>IF($E$2=0,0,SUMPRODUCT(($C$2:$C$11&lt;&gt;"")*COUNTIFS(LotServices!$A$2:$A$778,F44,LotServices!$B$2:$B$778,$C$2:$C$11)))</f>
        <v>0</v>
      </c>
      <c r="J44" s="4">
        <f t="shared" si="8"/>
        <v>0</v>
      </c>
      <c r="K44" s="4" t="str">
        <f>_xlfn.SINGLE(_xlfn.XLOOKUP(G44, Suppliers!$A$2:$A$35, Suppliers!$B$2:$B$35, ""))</f>
        <v>Language Line Limited</v>
      </c>
      <c r="L44" s="4" t="str">
        <f>_xlfn.SINGLE(_xlfn.XLOOKUP(G44, Suppliers!$A$2:$A$35, Suppliers!$C$2:$C$35, ""))</f>
        <v>No</v>
      </c>
      <c r="M44" s="4">
        <f>IF('Lot Filtering'!$B$2="All",1,IF(L44='Lot Filtering'!$B$2,1,0))</f>
        <v>1</v>
      </c>
      <c r="N44" s="4">
        <f t="shared" si="9"/>
        <v>0</v>
      </c>
      <c r="O44" s="4"/>
      <c r="P44" s="4"/>
      <c r="Q44" s="4"/>
      <c r="R44" s="4"/>
      <c r="S44" s="4"/>
      <c r="T44" s="4"/>
    </row>
    <row r="45" spans="1:27" x14ac:dyDescent="0.35">
      <c r="A45" s="4"/>
      <c r="B45" s="4"/>
      <c r="C45" s="4"/>
      <c r="D45" s="4"/>
      <c r="E45" s="4"/>
      <c r="F45" s="4" t="str">
        <f>SupplierLots!A45</f>
        <v>SUP018-Lot2</v>
      </c>
      <c r="G45" s="4" t="str">
        <f>SupplierLots!B45</f>
        <v>SUP018</v>
      </c>
      <c r="H45" s="4" t="str">
        <f>SupplierLots!C45</f>
        <v>Lot 2</v>
      </c>
      <c r="I45" s="4">
        <f>IF($E$2=0,0,SUMPRODUCT(($C$2:$C$11&lt;&gt;"")*COUNTIFS(LotServices!$A$2:$A$778,F45,LotServices!$B$2:$B$778,$C$2:$C$11)))</f>
        <v>0</v>
      </c>
      <c r="J45" s="4">
        <f t="shared" si="8"/>
        <v>0</v>
      </c>
      <c r="K45" s="4" t="str">
        <f>_xlfn.SINGLE(_xlfn.XLOOKUP(G45, Suppliers!$A$2:$A$35, Suppliers!$B$2:$B$35, ""))</f>
        <v>Lingvo House Translation Services Limited</v>
      </c>
      <c r="L45" s="4" t="str">
        <f>_xlfn.SINGLE(_xlfn.XLOOKUP(G45, Suppliers!$A$2:$A$35, Suppliers!$C$2:$C$35, ""))</f>
        <v>Yes</v>
      </c>
      <c r="M45" s="4">
        <f>IF('Lot Filtering'!$B$2="All",1,IF(L45='Lot Filtering'!$B$2,1,0))</f>
        <v>1</v>
      </c>
      <c r="N45" s="4">
        <f t="shared" si="9"/>
        <v>0</v>
      </c>
      <c r="O45" s="4"/>
      <c r="P45" s="4"/>
      <c r="Q45" s="4"/>
      <c r="R45" s="4"/>
      <c r="S45" s="4"/>
      <c r="T45" s="4"/>
    </row>
    <row r="46" spans="1:27" x14ac:dyDescent="0.35">
      <c r="A46" s="4"/>
      <c r="B46" s="4"/>
      <c r="C46" s="4"/>
      <c r="D46" s="4"/>
      <c r="E46" s="4"/>
      <c r="F46" s="4" t="str">
        <f>SupplierLots!A46</f>
        <v>SUP019-Lot3</v>
      </c>
      <c r="G46" s="4" t="str">
        <f>SupplierLots!B46</f>
        <v>SUP019</v>
      </c>
      <c r="H46" s="4" t="str">
        <f>SupplierLots!C46</f>
        <v>Lot 3</v>
      </c>
      <c r="I46" s="4">
        <f>IF($E$2=0,0,SUMPRODUCT(($C$2:$C$11&lt;&gt;"")*COUNTIFS(LotServices!$A$2:$A$778,F46,LotServices!$B$2:$B$778,$C$2:$C$11)))</f>
        <v>0</v>
      </c>
      <c r="J46" s="4">
        <f t="shared" si="8"/>
        <v>0</v>
      </c>
      <c r="K46" s="4" t="str">
        <f>_xlfn.SINGLE(_xlfn.XLOOKUP(G46, Suppliers!$A$2:$A$35, Suppliers!$B$2:$B$35, ""))</f>
        <v>Marten Walsh Cherer Ltd</v>
      </c>
      <c r="L46" s="4" t="str">
        <f>_xlfn.SINGLE(_xlfn.XLOOKUP(G46, Suppliers!$A$2:$A$35, Suppliers!$C$2:$C$35, ""))</f>
        <v>Yes</v>
      </c>
      <c r="M46" s="4">
        <f>IF('Lot Filtering'!$B$2="All",1,IF(L46='Lot Filtering'!$B$2,1,0))</f>
        <v>1</v>
      </c>
      <c r="N46" s="4">
        <f t="shared" si="9"/>
        <v>0</v>
      </c>
      <c r="O46" s="4"/>
      <c r="P46" s="4"/>
      <c r="Q46" s="4"/>
      <c r="R46" s="4"/>
      <c r="S46" s="4"/>
      <c r="T46" s="4"/>
    </row>
    <row r="47" spans="1:27" x14ac:dyDescent="0.35">
      <c r="A47" s="4"/>
      <c r="B47" s="4"/>
      <c r="C47" s="4"/>
      <c r="D47" s="4"/>
      <c r="E47" s="4"/>
      <c r="F47" s="4" t="str">
        <f>SupplierLots!A47</f>
        <v>SUP020-Lot1</v>
      </c>
      <c r="G47" s="4" t="str">
        <f>SupplierLots!B47</f>
        <v>SUP020</v>
      </c>
      <c r="H47" s="4" t="str">
        <f>SupplierLots!C47</f>
        <v>Lot 1</v>
      </c>
      <c r="I47" s="4">
        <f>IF($E$2=0,0,SUMPRODUCT(($C$2:$C$11&lt;&gt;"")*COUNTIFS(LotServices!$A$2:$A$778,F47,LotServices!$B$2:$B$778,$C$2:$C$11)))</f>
        <v>0</v>
      </c>
      <c r="J47" s="4">
        <f t="shared" si="8"/>
        <v>0</v>
      </c>
      <c r="K47" s="4" t="str">
        <f>_xlfn.SINGLE(_xlfn.XLOOKUP(G47, Suppliers!$A$2:$A$35, Suppliers!$B$2:$B$35, ""))</f>
        <v>Migrant Help Trading Limited trading as Clear Voice Interpreting Services</v>
      </c>
      <c r="L47" s="4" t="str">
        <f>_xlfn.SINGLE(_xlfn.XLOOKUP(G47, Suppliers!$A$2:$A$35, Suppliers!$C$2:$C$35, ""))</f>
        <v>Yes</v>
      </c>
      <c r="M47" s="4">
        <f>IF('Lot Filtering'!$B$2="All",1,IF(L47='Lot Filtering'!$B$2,1,0))</f>
        <v>1</v>
      </c>
      <c r="N47" s="4">
        <f t="shared" si="9"/>
        <v>0</v>
      </c>
      <c r="O47" s="4"/>
      <c r="P47" s="4"/>
      <c r="Q47" s="4"/>
      <c r="R47" s="4"/>
      <c r="S47" s="4"/>
      <c r="T47" s="4"/>
    </row>
    <row r="48" spans="1:27" x14ac:dyDescent="0.35">
      <c r="A48" s="4"/>
      <c r="B48" s="4"/>
      <c r="C48" s="4"/>
      <c r="D48" s="4"/>
      <c r="E48" s="4"/>
      <c r="F48" s="4" t="str">
        <f>SupplierLots!A48</f>
        <v>SUP020-Lot2</v>
      </c>
      <c r="G48" s="4" t="str">
        <f>SupplierLots!B48</f>
        <v>SUP020</v>
      </c>
      <c r="H48" s="4" t="str">
        <f>SupplierLots!C48</f>
        <v>Lot 2</v>
      </c>
      <c r="I48" s="4">
        <f>IF($E$2=0,0,SUMPRODUCT(($C$2:$C$11&lt;&gt;"")*COUNTIFS(LotServices!$A$2:$A$778,F48,LotServices!$B$2:$B$778,$C$2:$C$11)))</f>
        <v>0</v>
      </c>
      <c r="J48" s="4">
        <f t="shared" si="8"/>
        <v>0</v>
      </c>
      <c r="K48" s="4" t="str">
        <f>_xlfn.SINGLE(_xlfn.XLOOKUP(G48, Suppliers!$A$2:$A$35, Suppliers!$B$2:$B$35, ""))</f>
        <v>Migrant Help Trading Limited trading as Clear Voice Interpreting Services</v>
      </c>
      <c r="L48" s="4" t="str">
        <f>_xlfn.SINGLE(_xlfn.XLOOKUP(G48, Suppliers!$A$2:$A$35, Suppliers!$C$2:$C$35, ""))</f>
        <v>Yes</v>
      </c>
      <c r="M48" s="4">
        <f>IF('Lot Filtering'!$B$2="All",1,IF(L48='Lot Filtering'!$B$2,1,0))</f>
        <v>1</v>
      </c>
      <c r="N48" s="4">
        <f t="shared" si="9"/>
        <v>0</v>
      </c>
      <c r="O48" s="4"/>
      <c r="P48" s="4"/>
      <c r="Q48" s="4"/>
      <c r="R48" s="4"/>
      <c r="S48" s="4"/>
      <c r="T48" s="4"/>
    </row>
    <row r="49" spans="1:20" x14ac:dyDescent="0.35">
      <c r="A49" s="4"/>
      <c r="B49" s="4"/>
      <c r="C49" s="4"/>
      <c r="D49" s="4"/>
      <c r="E49" s="4"/>
      <c r="F49" s="4" t="str">
        <f>SupplierLots!A49</f>
        <v>SUP021-Lot1</v>
      </c>
      <c r="G49" s="4" t="str">
        <f>SupplierLots!B49</f>
        <v>SUP021</v>
      </c>
      <c r="H49" s="4" t="str">
        <f>SupplierLots!C49</f>
        <v>Lot 1</v>
      </c>
      <c r="I49" s="4">
        <f>IF($E$2=0,0,SUMPRODUCT(($C$2:$C$11&lt;&gt;"")*COUNTIFS(LotServices!$A$2:$A$778,F49,LotServices!$B$2:$B$778,$C$2:$C$11)))</f>
        <v>0</v>
      </c>
      <c r="J49" s="4">
        <f t="shared" si="8"/>
        <v>0</v>
      </c>
      <c r="K49" s="4" t="str">
        <f>_xlfn.SINGLE(_xlfn.XLOOKUP(G49, Suppliers!$A$2:$A$35, Suppliers!$B$2:$B$35, ""))</f>
        <v>ONCALL Interpreters Ltd</v>
      </c>
      <c r="L49" s="4" t="str">
        <f>_xlfn.SINGLE(_xlfn.XLOOKUP(G49, Suppliers!$A$2:$A$35, Suppliers!$C$2:$C$35, ""))</f>
        <v>Yes</v>
      </c>
      <c r="M49" s="4">
        <f>IF('Lot Filtering'!$B$2="All",1,IF(L49='Lot Filtering'!$B$2,1,0))</f>
        <v>1</v>
      </c>
      <c r="N49" s="4">
        <f t="shared" si="9"/>
        <v>0</v>
      </c>
      <c r="O49" s="4"/>
      <c r="P49" s="4"/>
      <c r="Q49" s="4"/>
      <c r="R49" s="4"/>
      <c r="S49" s="4"/>
      <c r="T49" s="4"/>
    </row>
    <row r="50" spans="1:20" x14ac:dyDescent="0.35">
      <c r="A50" s="4"/>
      <c r="B50" s="4"/>
      <c r="C50" s="4"/>
      <c r="D50" s="4"/>
      <c r="E50" s="4"/>
      <c r="F50" s="4" t="str">
        <f>SupplierLots!A50</f>
        <v>SUP021-Lot2</v>
      </c>
      <c r="G50" s="4" t="str">
        <f>SupplierLots!B50</f>
        <v>SUP021</v>
      </c>
      <c r="H50" s="4" t="str">
        <f>SupplierLots!C50</f>
        <v>Lot 2</v>
      </c>
      <c r="I50" s="4">
        <f>IF($E$2=0,0,SUMPRODUCT(($C$2:$C$11&lt;&gt;"")*COUNTIFS(LotServices!$A$2:$A$778,F50,LotServices!$B$2:$B$778,$C$2:$C$11)))</f>
        <v>0</v>
      </c>
      <c r="J50" s="4">
        <f t="shared" si="8"/>
        <v>0</v>
      </c>
      <c r="K50" s="4" t="str">
        <f>_xlfn.SINGLE(_xlfn.XLOOKUP(G50, Suppliers!$A$2:$A$35, Suppliers!$B$2:$B$35, ""))</f>
        <v>ONCALL Interpreters Ltd</v>
      </c>
      <c r="L50" s="4" t="str">
        <f>_xlfn.SINGLE(_xlfn.XLOOKUP(G50, Suppliers!$A$2:$A$35, Suppliers!$C$2:$C$35, ""))</f>
        <v>Yes</v>
      </c>
      <c r="M50" s="4">
        <f>IF('Lot Filtering'!$B$2="All",1,IF(L50='Lot Filtering'!$B$2,1,0))</f>
        <v>1</v>
      </c>
      <c r="N50" s="4">
        <f t="shared" si="9"/>
        <v>0</v>
      </c>
      <c r="O50" s="4"/>
      <c r="P50" s="4"/>
      <c r="Q50" s="4"/>
      <c r="R50" s="4"/>
      <c r="S50" s="4"/>
      <c r="T50" s="4"/>
    </row>
    <row r="51" spans="1:20" x14ac:dyDescent="0.35">
      <c r="A51" s="4"/>
      <c r="B51" s="4"/>
      <c r="C51" s="4"/>
      <c r="D51" s="4"/>
      <c r="E51" s="4"/>
      <c r="F51" s="4" t="str">
        <f>SupplierLots!A51</f>
        <v>SUP021-Lot4</v>
      </c>
      <c r="G51" s="4" t="str">
        <f>SupplierLots!B51</f>
        <v>SUP021</v>
      </c>
      <c r="H51" s="4" t="str">
        <f>SupplierLots!C51</f>
        <v>Lot 4</v>
      </c>
      <c r="I51" s="4">
        <f>IF($E$2=0,0,SUMPRODUCT(($C$2:$C$11&lt;&gt;"")*COUNTIFS(LotServices!$A$2:$A$778,F51,LotServices!$B$2:$B$778,$C$2:$C$11)))</f>
        <v>0</v>
      </c>
      <c r="J51" s="4">
        <f t="shared" si="8"/>
        <v>0</v>
      </c>
      <c r="K51" s="4" t="str">
        <f>_xlfn.SINGLE(_xlfn.XLOOKUP(G51, Suppliers!$A$2:$A$35, Suppliers!$B$2:$B$35, ""))</f>
        <v>ONCALL Interpreters Ltd</v>
      </c>
      <c r="L51" s="4" t="str">
        <f>_xlfn.SINGLE(_xlfn.XLOOKUP(G51, Suppliers!$A$2:$A$35, Suppliers!$C$2:$C$35, ""))</f>
        <v>Yes</v>
      </c>
      <c r="M51" s="4">
        <f>IF('Lot Filtering'!$B$2="All",1,IF(L51='Lot Filtering'!$B$2,1,0))</f>
        <v>1</v>
      </c>
      <c r="N51" s="4">
        <f t="shared" si="9"/>
        <v>0</v>
      </c>
      <c r="O51" s="4"/>
      <c r="P51" s="4"/>
      <c r="Q51" s="4"/>
      <c r="R51" s="4"/>
      <c r="S51" s="4"/>
      <c r="T51" s="4"/>
    </row>
    <row r="52" spans="1:20" x14ac:dyDescent="0.35">
      <c r="A52" s="4"/>
      <c r="B52" s="4"/>
      <c r="C52" s="4"/>
      <c r="D52" s="4"/>
      <c r="E52" s="4"/>
      <c r="F52" s="4" t="str">
        <f>SupplierLots!A52</f>
        <v>SUP022-Lot1</v>
      </c>
      <c r="G52" s="4" t="str">
        <f>SupplierLots!B52</f>
        <v>SUP022</v>
      </c>
      <c r="H52" s="4" t="str">
        <f>SupplierLots!C52</f>
        <v>Lot 1</v>
      </c>
      <c r="I52" s="4">
        <f>IF($E$2=0,0,SUMPRODUCT(($C$2:$C$11&lt;&gt;"")*COUNTIFS(LotServices!$A$2:$A$778,F52,LotServices!$B$2:$B$778,$C$2:$C$11)))</f>
        <v>0</v>
      </c>
      <c r="J52" s="4">
        <f t="shared" si="8"/>
        <v>0</v>
      </c>
      <c r="K52" s="4" t="str">
        <f>_xlfn.SINGLE(_xlfn.XLOOKUP(G52, Suppliers!$A$2:$A$35, Suppliers!$B$2:$B$35, ""))</f>
        <v>PAB Languages</v>
      </c>
      <c r="L52" s="4" t="str">
        <f>_xlfn.SINGLE(_xlfn.XLOOKUP(G52, Suppliers!$A$2:$A$35, Suppliers!$C$2:$C$35, ""))</f>
        <v>Yes</v>
      </c>
      <c r="M52" s="4">
        <f>IF('Lot Filtering'!$B$2="All",1,IF(L52='Lot Filtering'!$B$2,1,0))</f>
        <v>1</v>
      </c>
      <c r="N52" s="4">
        <f t="shared" si="9"/>
        <v>0</v>
      </c>
      <c r="O52" s="4"/>
      <c r="P52" s="4"/>
      <c r="Q52" s="4"/>
      <c r="R52" s="4"/>
      <c r="S52" s="4"/>
      <c r="T52" s="4"/>
    </row>
    <row r="53" spans="1:20" x14ac:dyDescent="0.35">
      <c r="A53" s="4"/>
      <c r="B53" s="4"/>
      <c r="C53" s="4"/>
      <c r="D53" s="4"/>
      <c r="E53" s="4"/>
      <c r="F53" s="4" t="str">
        <f>SupplierLots!A53</f>
        <v>SUP022-Lot2</v>
      </c>
      <c r="G53" s="4" t="str">
        <f>SupplierLots!B53</f>
        <v>SUP022</v>
      </c>
      <c r="H53" s="4" t="str">
        <f>SupplierLots!C53</f>
        <v>Lot 2</v>
      </c>
      <c r="I53" s="4">
        <f>IF($E$2=0,0,SUMPRODUCT(($C$2:$C$11&lt;&gt;"")*COUNTIFS(LotServices!$A$2:$A$778,F53,LotServices!$B$2:$B$778,$C$2:$C$11)))</f>
        <v>0</v>
      </c>
      <c r="J53" s="4">
        <f t="shared" si="8"/>
        <v>0</v>
      </c>
      <c r="K53" s="4" t="str">
        <f>_xlfn.SINGLE(_xlfn.XLOOKUP(G53, Suppliers!$A$2:$A$35, Suppliers!$B$2:$B$35, ""))</f>
        <v>PAB Languages</v>
      </c>
      <c r="L53" s="4" t="str">
        <f>_xlfn.SINGLE(_xlfn.XLOOKUP(G53, Suppliers!$A$2:$A$35, Suppliers!$C$2:$C$35, ""))</f>
        <v>Yes</v>
      </c>
      <c r="M53" s="4">
        <f>IF('Lot Filtering'!$B$2="All",1,IF(L53='Lot Filtering'!$B$2,1,0))</f>
        <v>1</v>
      </c>
      <c r="N53" s="4">
        <f t="shared" si="9"/>
        <v>0</v>
      </c>
      <c r="O53" s="4"/>
      <c r="P53" s="4"/>
      <c r="Q53" s="4"/>
      <c r="R53" s="4"/>
      <c r="S53" s="4"/>
      <c r="T53" s="4"/>
    </row>
    <row r="54" spans="1:20" x14ac:dyDescent="0.35">
      <c r="A54" s="4"/>
      <c r="B54" s="4"/>
      <c r="C54" s="4"/>
      <c r="D54" s="4"/>
      <c r="E54" s="4"/>
      <c r="F54" s="4" t="str">
        <f>SupplierLots!A54</f>
        <v>SUP023-Lot1</v>
      </c>
      <c r="G54" s="4" t="str">
        <f>SupplierLots!B54</f>
        <v>SUP023</v>
      </c>
      <c r="H54" s="4" t="str">
        <f>SupplierLots!C54</f>
        <v>Lot 1</v>
      </c>
      <c r="I54" s="4">
        <f>IF($E$2=0,0,SUMPRODUCT(($C$2:$C$11&lt;&gt;"")*COUNTIFS(LotServices!$A$2:$A$778,F54,LotServices!$B$2:$B$778,$C$2:$C$11)))</f>
        <v>0</v>
      </c>
      <c r="J54" s="4">
        <f t="shared" si="8"/>
        <v>0</v>
      </c>
      <c r="K54" s="4" t="str">
        <f>_xlfn.SINGLE(_xlfn.XLOOKUP(G54, Suppliers!$A$2:$A$35, Suppliers!$B$2:$B$35, ""))</f>
        <v>Prestige Network Limited</v>
      </c>
      <c r="L54" s="4" t="str">
        <f>_xlfn.SINGLE(_xlfn.XLOOKUP(G54, Suppliers!$A$2:$A$35, Suppliers!$C$2:$C$35, ""))</f>
        <v>Yes</v>
      </c>
      <c r="M54" s="4">
        <f>IF('Lot Filtering'!$B$2="All",1,IF(L54='Lot Filtering'!$B$2,1,0))</f>
        <v>1</v>
      </c>
      <c r="N54" s="4">
        <f t="shared" si="9"/>
        <v>0</v>
      </c>
      <c r="O54" s="4"/>
      <c r="P54" s="4"/>
      <c r="Q54" s="4"/>
      <c r="R54" s="4"/>
      <c r="S54" s="4"/>
      <c r="T54" s="4"/>
    </row>
    <row r="55" spans="1:20" x14ac:dyDescent="0.35">
      <c r="A55" s="4"/>
      <c r="B55" s="4"/>
      <c r="C55" s="4"/>
      <c r="D55" s="4"/>
      <c r="E55" s="4"/>
      <c r="F55" s="4" t="str">
        <f>SupplierLots!A55</f>
        <v>SUP023-Lot2</v>
      </c>
      <c r="G55" s="4" t="str">
        <f>SupplierLots!B55</f>
        <v>SUP023</v>
      </c>
      <c r="H55" s="4" t="str">
        <f>SupplierLots!C55</f>
        <v>Lot 2</v>
      </c>
      <c r="I55" s="4">
        <f>IF($E$2=0,0,SUMPRODUCT(($C$2:$C$11&lt;&gt;"")*COUNTIFS(LotServices!$A$2:$A$778,F55,LotServices!$B$2:$B$778,$C$2:$C$11)))</f>
        <v>0</v>
      </c>
      <c r="J55" s="4">
        <f t="shared" si="8"/>
        <v>0</v>
      </c>
      <c r="K55" s="4" t="str">
        <f>_xlfn.SINGLE(_xlfn.XLOOKUP(G55, Suppliers!$A$2:$A$35, Suppliers!$B$2:$B$35, ""))</f>
        <v>Prestige Network Limited</v>
      </c>
      <c r="L55" s="4" t="str">
        <f>_xlfn.SINGLE(_xlfn.XLOOKUP(G55, Suppliers!$A$2:$A$35, Suppliers!$C$2:$C$35, ""))</f>
        <v>Yes</v>
      </c>
      <c r="M55" s="4">
        <f>IF('Lot Filtering'!$B$2="All",1,IF(L55='Lot Filtering'!$B$2,1,0))</f>
        <v>1</v>
      </c>
      <c r="N55" s="4">
        <f t="shared" si="9"/>
        <v>0</v>
      </c>
      <c r="O55" s="4"/>
      <c r="P55" s="4"/>
      <c r="Q55" s="4"/>
      <c r="R55" s="4"/>
      <c r="S55" s="4"/>
      <c r="T55" s="4"/>
    </row>
    <row r="56" spans="1:20" x14ac:dyDescent="0.35">
      <c r="A56" s="4"/>
      <c r="B56" s="4"/>
      <c r="C56" s="4"/>
      <c r="D56" s="4"/>
      <c r="E56" s="4"/>
      <c r="F56" s="4" t="str">
        <f>SupplierLots!A56</f>
        <v>SUP023-Lot3</v>
      </c>
      <c r="G56" s="4" t="str">
        <f>SupplierLots!B56</f>
        <v>SUP023</v>
      </c>
      <c r="H56" s="4" t="str">
        <f>SupplierLots!C56</f>
        <v>Lot 3</v>
      </c>
      <c r="I56" s="4">
        <f>IF($E$2=0,0,SUMPRODUCT(($C$2:$C$11&lt;&gt;"")*COUNTIFS(LotServices!$A$2:$A$778,F56,LotServices!$B$2:$B$778,$C$2:$C$11)))</f>
        <v>0</v>
      </c>
      <c r="J56" s="4">
        <f t="shared" si="8"/>
        <v>0</v>
      </c>
      <c r="K56" s="4" t="str">
        <f>_xlfn.SINGLE(_xlfn.XLOOKUP(G56, Suppliers!$A$2:$A$35, Suppliers!$B$2:$B$35, ""))</f>
        <v>Prestige Network Limited</v>
      </c>
      <c r="L56" s="4" t="str">
        <f>_xlfn.SINGLE(_xlfn.XLOOKUP(G56, Suppliers!$A$2:$A$35, Suppliers!$C$2:$C$35, ""))</f>
        <v>Yes</v>
      </c>
      <c r="M56" s="4">
        <f>IF('Lot Filtering'!$B$2="All",1,IF(L56='Lot Filtering'!$B$2,1,0))</f>
        <v>1</v>
      </c>
      <c r="N56" s="4">
        <f t="shared" si="9"/>
        <v>0</v>
      </c>
      <c r="O56" s="4"/>
      <c r="P56" s="4"/>
      <c r="Q56" s="4"/>
      <c r="R56" s="4"/>
      <c r="S56" s="4"/>
      <c r="T56" s="4"/>
    </row>
    <row r="57" spans="1:20" x14ac:dyDescent="0.35">
      <c r="A57" s="4"/>
      <c r="B57" s="4"/>
      <c r="C57" s="4"/>
      <c r="D57" s="4"/>
      <c r="E57" s="4"/>
      <c r="F57" s="4" t="str">
        <f>SupplierLots!A57</f>
        <v>SUP023-Lot4</v>
      </c>
      <c r="G57" s="4" t="str">
        <f>SupplierLots!B57</f>
        <v>SUP023</v>
      </c>
      <c r="H57" s="4" t="str">
        <f>SupplierLots!C57</f>
        <v>Lot 4</v>
      </c>
      <c r="I57" s="4">
        <f>IF($E$2=0,0,SUMPRODUCT(($C$2:$C$11&lt;&gt;"")*COUNTIFS(LotServices!$A$2:$A$778,F57,LotServices!$B$2:$B$778,$C$2:$C$11)))</f>
        <v>0</v>
      </c>
      <c r="J57" s="4">
        <f t="shared" si="8"/>
        <v>0</v>
      </c>
      <c r="K57" s="4" t="str">
        <f>_xlfn.SINGLE(_xlfn.XLOOKUP(G57, Suppliers!$A$2:$A$35, Suppliers!$B$2:$B$35, ""))</f>
        <v>Prestige Network Limited</v>
      </c>
      <c r="L57" s="4" t="str">
        <f>_xlfn.SINGLE(_xlfn.XLOOKUP(G57, Suppliers!$A$2:$A$35, Suppliers!$C$2:$C$35, ""))</f>
        <v>Yes</v>
      </c>
      <c r="M57" s="4">
        <f>IF('Lot Filtering'!$B$2="All",1,IF(L57='Lot Filtering'!$B$2,1,0))</f>
        <v>1</v>
      </c>
      <c r="N57" s="4">
        <f t="shared" si="9"/>
        <v>0</v>
      </c>
      <c r="O57" s="4"/>
      <c r="P57" s="4"/>
      <c r="Q57" s="4"/>
      <c r="R57" s="4"/>
      <c r="S57" s="4"/>
      <c r="T57" s="4"/>
    </row>
    <row r="58" spans="1:20" x14ac:dyDescent="0.35">
      <c r="A58" s="4"/>
      <c r="B58" s="4"/>
      <c r="C58" s="4"/>
      <c r="D58" s="4"/>
      <c r="E58" s="4"/>
      <c r="F58" s="4" t="str">
        <f>SupplierLots!A58</f>
        <v>SUP023-Lot5</v>
      </c>
      <c r="G58" s="4" t="str">
        <f>SupplierLots!B58</f>
        <v>SUP023</v>
      </c>
      <c r="H58" s="4" t="str">
        <f>SupplierLots!C58</f>
        <v>Lot 5</v>
      </c>
      <c r="I58" s="4">
        <f>IF($E$2=0,0,SUMPRODUCT(($C$2:$C$11&lt;&gt;"")*COUNTIFS(LotServices!$A$2:$A$778,F58,LotServices!$B$2:$B$778,$C$2:$C$11)))</f>
        <v>0</v>
      </c>
      <c r="J58" s="4">
        <f t="shared" si="8"/>
        <v>0</v>
      </c>
      <c r="K58" s="4" t="str">
        <f>_xlfn.SINGLE(_xlfn.XLOOKUP(G58, Suppliers!$A$2:$A$35, Suppliers!$B$2:$B$35, ""))</f>
        <v>Prestige Network Limited</v>
      </c>
      <c r="L58" s="4" t="str">
        <f>_xlfn.SINGLE(_xlfn.XLOOKUP(G58, Suppliers!$A$2:$A$35, Suppliers!$C$2:$C$35, ""))</f>
        <v>Yes</v>
      </c>
      <c r="M58" s="4">
        <f>IF('Lot Filtering'!$B$2="All",1,IF(L58='Lot Filtering'!$B$2,1,0))</f>
        <v>1</v>
      </c>
      <c r="N58" s="4">
        <f t="shared" si="9"/>
        <v>0</v>
      </c>
      <c r="O58" s="4"/>
      <c r="P58" s="4"/>
      <c r="Q58" s="4"/>
      <c r="R58" s="4"/>
      <c r="S58" s="4"/>
      <c r="T58" s="4"/>
    </row>
    <row r="59" spans="1:20" x14ac:dyDescent="0.35">
      <c r="A59" s="4"/>
      <c r="B59" s="4"/>
      <c r="C59" s="4"/>
      <c r="D59" s="4"/>
      <c r="E59" s="4"/>
      <c r="F59" s="4" t="str">
        <f>SupplierLots!A59</f>
        <v>SUP024-Lot4</v>
      </c>
      <c r="G59" s="4" t="str">
        <f>SupplierLots!B59</f>
        <v>SUP024</v>
      </c>
      <c r="H59" s="4" t="str">
        <f>SupplierLots!C59</f>
        <v>Lot 4</v>
      </c>
      <c r="I59" s="4">
        <f>IF($E$2=0,0,SUMPRODUCT(($C$2:$C$11&lt;&gt;"")*COUNTIFS(LotServices!$A$2:$A$778,F59,LotServices!$B$2:$B$778,$C$2:$C$11)))</f>
        <v>0</v>
      </c>
      <c r="J59" s="4">
        <f t="shared" si="8"/>
        <v>0</v>
      </c>
      <c r="K59" s="4" t="str">
        <f>_xlfn.SINGLE(_xlfn.XLOOKUP(G59, Suppliers!$A$2:$A$35, Suppliers!$B$2:$B$35, ""))</f>
        <v>Sign Solutions (SLIA) Ltd</v>
      </c>
      <c r="L59" s="4" t="str">
        <f>_xlfn.SINGLE(_xlfn.XLOOKUP(G59, Suppliers!$A$2:$A$35, Suppliers!$C$2:$C$35, ""))</f>
        <v>No</v>
      </c>
      <c r="M59" s="4">
        <f>IF('Lot Filtering'!$B$2="All",1,IF(L59='Lot Filtering'!$B$2,1,0))</f>
        <v>1</v>
      </c>
      <c r="N59" s="4">
        <f t="shared" si="9"/>
        <v>0</v>
      </c>
      <c r="O59" s="4"/>
      <c r="P59" s="4"/>
      <c r="Q59" s="4"/>
      <c r="R59" s="4"/>
      <c r="S59" s="4"/>
      <c r="T59" s="4"/>
    </row>
    <row r="60" spans="1:20" x14ac:dyDescent="0.35">
      <c r="A60" s="4"/>
      <c r="B60" s="4"/>
      <c r="C60" s="4"/>
      <c r="D60" s="4"/>
      <c r="E60" s="4"/>
      <c r="F60" s="4" t="str">
        <f>SupplierLots!A60</f>
        <v>SUP025-Lot4</v>
      </c>
      <c r="G60" s="4" t="str">
        <f>SupplierLots!B60</f>
        <v>SUP025</v>
      </c>
      <c r="H60" s="4" t="str">
        <f>SupplierLots!C60</f>
        <v>Lot 4</v>
      </c>
      <c r="I60" s="4">
        <f>IF($E$2=0,0,SUMPRODUCT(($C$2:$C$11&lt;&gt;"")*COUNTIFS(LotServices!$A$2:$A$778,F60,LotServices!$B$2:$B$778,$C$2:$C$11)))</f>
        <v>0</v>
      </c>
      <c r="J60" s="4">
        <f t="shared" si="8"/>
        <v>0</v>
      </c>
      <c r="K60" s="4" t="str">
        <f>_xlfn.SINGLE(_xlfn.XLOOKUP(G60, Suppliers!$A$2:$A$35, Suppliers!$B$2:$B$35, ""))</f>
        <v>Significan't (UK) Limited</v>
      </c>
      <c r="L60" s="4" t="str">
        <f>_xlfn.SINGLE(_xlfn.XLOOKUP(G60, Suppliers!$A$2:$A$35, Suppliers!$C$2:$C$35, ""))</f>
        <v>Yes</v>
      </c>
      <c r="M60" s="4">
        <f>IF('Lot Filtering'!$B$2="All",1,IF(L60='Lot Filtering'!$B$2,1,0))</f>
        <v>1</v>
      </c>
      <c r="N60" s="4">
        <f t="shared" si="9"/>
        <v>0</v>
      </c>
      <c r="O60" s="4"/>
      <c r="P60" s="4"/>
      <c r="Q60" s="4"/>
      <c r="R60" s="4"/>
      <c r="S60" s="4"/>
      <c r="T60" s="4"/>
    </row>
    <row r="61" spans="1:20" x14ac:dyDescent="0.35">
      <c r="A61" s="4"/>
      <c r="B61" s="4"/>
      <c r="C61" s="4"/>
      <c r="D61" s="4"/>
      <c r="E61" s="4"/>
      <c r="F61" s="4" t="str">
        <f>SupplierLots!A61</f>
        <v>SUP026-Lot1</v>
      </c>
      <c r="G61" s="4" t="str">
        <f>SupplierLots!B61</f>
        <v>SUP026</v>
      </c>
      <c r="H61" s="4" t="str">
        <f>SupplierLots!C61</f>
        <v>Lot 1</v>
      </c>
      <c r="I61" s="4">
        <f>IF($E$2=0,0,SUMPRODUCT(($C$2:$C$11&lt;&gt;"")*COUNTIFS(LotServices!$A$2:$A$778,F61,LotServices!$B$2:$B$778,$C$2:$C$11)))</f>
        <v>0</v>
      </c>
      <c r="J61" s="4">
        <f t="shared" si="8"/>
        <v>0</v>
      </c>
      <c r="K61" s="4" t="str">
        <f>_xlfn.SINGLE(_xlfn.XLOOKUP(G61, Suppliers!$A$2:$A$35, Suppliers!$B$2:$B$35, ""))</f>
        <v>Silent Sounds Communications</v>
      </c>
      <c r="L61" s="4" t="str">
        <f>_xlfn.SINGLE(_xlfn.XLOOKUP(G61, Suppliers!$A$2:$A$35, Suppliers!$C$2:$C$35, ""))</f>
        <v>Yes</v>
      </c>
      <c r="M61" s="4">
        <f>IF('Lot Filtering'!$B$2="All",1,IF(L61='Lot Filtering'!$B$2,1,0))</f>
        <v>1</v>
      </c>
      <c r="N61" s="4">
        <f t="shared" si="9"/>
        <v>0</v>
      </c>
      <c r="O61" s="4"/>
      <c r="P61" s="4"/>
      <c r="Q61" s="4"/>
      <c r="R61" s="4"/>
      <c r="S61" s="4"/>
      <c r="T61" s="4"/>
    </row>
    <row r="62" spans="1:20" x14ac:dyDescent="0.35">
      <c r="A62" s="4"/>
      <c r="B62" s="4"/>
      <c r="C62" s="4"/>
      <c r="D62" s="4"/>
      <c r="E62" s="4"/>
      <c r="F62" s="4" t="str">
        <f>SupplierLots!A62</f>
        <v>SUP026-Lot2</v>
      </c>
      <c r="G62" s="4" t="str">
        <f>SupplierLots!B62</f>
        <v>SUP026</v>
      </c>
      <c r="H62" s="4" t="str">
        <f>SupplierLots!C62</f>
        <v>Lot 2</v>
      </c>
      <c r="I62" s="4">
        <f>IF($E$2=0,0,SUMPRODUCT(($C$2:$C$11&lt;&gt;"")*COUNTIFS(LotServices!$A$2:$A$778,F62,LotServices!$B$2:$B$778,$C$2:$C$11)))</f>
        <v>0</v>
      </c>
      <c r="J62" s="4">
        <f t="shared" si="8"/>
        <v>0</v>
      </c>
      <c r="K62" s="4" t="str">
        <f>_xlfn.SINGLE(_xlfn.XLOOKUP(G62, Suppliers!$A$2:$A$35, Suppliers!$B$2:$B$35, ""))</f>
        <v>Silent Sounds Communications</v>
      </c>
      <c r="L62" s="4" t="str">
        <f>_xlfn.SINGLE(_xlfn.XLOOKUP(G62, Suppliers!$A$2:$A$35, Suppliers!$C$2:$C$35, ""))</f>
        <v>Yes</v>
      </c>
      <c r="M62" s="4">
        <f>IF('Lot Filtering'!$B$2="All",1,IF(L62='Lot Filtering'!$B$2,1,0))</f>
        <v>1</v>
      </c>
      <c r="N62" s="4">
        <f t="shared" si="9"/>
        <v>0</v>
      </c>
      <c r="O62" s="4"/>
      <c r="P62" s="4"/>
      <c r="Q62" s="4"/>
      <c r="R62" s="4"/>
      <c r="S62" s="4"/>
      <c r="T62" s="4"/>
    </row>
    <row r="63" spans="1:20" x14ac:dyDescent="0.35">
      <c r="A63" s="4"/>
      <c r="B63" s="4"/>
      <c r="C63" s="4"/>
      <c r="D63" s="4"/>
      <c r="E63" s="4"/>
      <c r="F63" s="4" t="str">
        <f>SupplierLots!A63</f>
        <v>SUP026-Lot4</v>
      </c>
      <c r="G63" s="4" t="str">
        <f>SupplierLots!B63</f>
        <v>SUP026</v>
      </c>
      <c r="H63" s="4" t="str">
        <f>SupplierLots!C63</f>
        <v>Lot 4</v>
      </c>
      <c r="I63" s="4">
        <f>IF($E$2=0,0,SUMPRODUCT(($C$2:$C$11&lt;&gt;"")*COUNTIFS(LotServices!$A$2:$A$778,F63,LotServices!$B$2:$B$778,$C$2:$C$11)))</f>
        <v>0</v>
      </c>
      <c r="J63" s="4">
        <f t="shared" si="8"/>
        <v>0</v>
      </c>
      <c r="K63" s="4" t="str">
        <f>_xlfn.SINGLE(_xlfn.XLOOKUP(G63, Suppliers!$A$2:$A$35, Suppliers!$B$2:$B$35, ""))</f>
        <v>Silent Sounds Communications</v>
      </c>
      <c r="L63" s="4" t="str">
        <f>_xlfn.SINGLE(_xlfn.XLOOKUP(G63, Suppliers!$A$2:$A$35, Suppliers!$C$2:$C$35, ""))</f>
        <v>Yes</v>
      </c>
      <c r="M63" s="4">
        <f>IF('Lot Filtering'!$B$2="All",1,IF(L63='Lot Filtering'!$B$2,1,0))</f>
        <v>1</v>
      </c>
      <c r="N63" s="4">
        <f t="shared" si="9"/>
        <v>0</v>
      </c>
      <c r="O63" s="4"/>
      <c r="P63" s="4"/>
      <c r="Q63" s="4"/>
      <c r="R63" s="4"/>
      <c r="S63" s="4"/>
      <c r="T63" s="4"/>
    </row>
    <row r="64" spans="1:20" x14ac:dyDescent="0.35">
      <c r="A64" s="4"/>
      <c r="B64" s="4"/>
      <c r="C64" s="4"/>
      <c r="D64" s="4"/>
      <c r="E64" s="4"/>
      <c r="F64" s="4" t="str">
        <f>SupplierLots!A64</f>
        <v>SUP026-Lot5</v>
      </c>
      <c r="G64" s="4" t="str">
        <f>SupplierLots!B64</f>
        <v>SUP026</v>
      </c>
      <c r="H64" s="4" t="str">
        <f>SupplierLots!C64</f>
        <v>Lot 5</v>
      </c>
      <c r="I64" s="4">
        <f>IF($E$2=0,0,SUMPRODUCT(($C$2:$C$11&lt;&gt;"")*COUNTIFS(LotServices!$A$2:$A$778,F64,LotServices!$B$2:$B$778,$C$2:$C$11)))</f>
        <v>0</v>
      </c>
      <c r="J64" s="4">
        <f t="shared" si="8"/>
        <v>0</v>
      </c>
      <c r="K64" s="4" t="str">
        <f>_xlfn.SINGLE(_xlfn.XLOOKUP(G64, Suppliers!$A$2:$A$35, Suppliers!$B$2:$B$35, ""))</f>
        <v>Silent Sounds Communications</v>
      </c>
      <c r="L64" s="4" t="str">
        <f>_xlfn.SINGLE(_xlfn.XLOOKUP(G64, Suppliers!$A$2:$A$35, Suppliers!$C$2:$C$35, ""))</f>
        <v>Yes</v>
      </c>
      <c r="M64" s="4">
        <f>IF('Lot Filtering'!$B$2="All",1,IF(L64='Lot Filtering'!$B$2,1,0))</f>
        <v>1</v>
      </c>
      <c r="N64" s="4">
        <f t="shared" si="9"/>
        <v>0</v>
      </c>
      <c r="O64" s="4"/>
      <c r="P64" s="4"/>
      <c r="Q64" s="4"/>
      <c r="R64" s="4"/>
      <c r="S64" s="4"/>
      <c r="T64" s="4"/>
    </row>
    <row r="65" spans="1:20" x14ac:dyDescent="0.35">
      <c r="A65" s="4"/>
      <c r="B65" s="4"/>
      <c r="C65" s="4"/>
      <c r="D65" s="4"/>
      <c r="E65" s="4"/>
      <c r="F65" s="4" t="str">
        <f>SupplierLots!A65</f>
        <v>SUP027-Lot1</v>
      </c>
      <c r="G65" s="4" t="str">
        <f>SupplierLots!B65</f>
        <v>SUP027</v>
      </c>
      <c r="H65" s="4" t="str">
        <f>SupplierLots!C65</f>
        <v>Lot 1</v>
      </c>
      <c r="I65" s="4">
        <f>IF($E$2=0,0,SUMPRODUCT(($C$2:$C$11&lt;&gt;"")*COUNTIFS(LotServices!$A$2:$A$778,F65,LotServices!$B$2:$B$778,$C$2:$C$11)))</f>
        <v>0</v>
      </c>
      <c r="J65" s="4">
        <f t="shared" si="8"/>
        <v>0</v>
      </c>
      <c r="K65" s="4" t="str">
        <f>_xlfn.SINGLE(_xlfn.XLOOKUP(G65, Suppliers!$A$2:$A$35, Suppliers!$B$2:$B$35, ""))</f>
        <v>Supreme Linguistic Services T/A Premium Linguistic Services</v>
      </c>
      <c r="L65" s="4" t="str">
        <f>_xlfn.SINGLE(_xlfn.XLOOKUP(G65, Suppliers!$A$2:$A$35, Suppliers!$C$2:$C$35, ""))</f>
        <v>Yes</v>
      </c>
      <c r="M65" s="4">
        <f>IF('Lot Filtering'!$B$2="All",1,IF(L65='Lot Filtering'!$B$2,1,0))</f>
        <v>1</v>
      </c>
      <c r="N65" s="4">
        <f t="shared" si="9"/>
        <v>0</v>
      </c>
      <c r="O65" s="4"/>
      <c r="P65" s="4"/>
      <c r="Q65" s="4"/>
      <c r="R65" s="4"/>
      <c r="S65" s="4"/>
      <c r="T65" s="4"/>
    </row>
    <row r="66" spans="1:20" x14ac:dyDescent="0.35">
      <c r="A66" s="4"/>
      <c r="B66" s="4"/>
      <c r="C66" s="4"/>
      <c r="D66" s="4"/>
      <c r="E66" s="4"/>
      <c r="F66" s="4" t="str">
        <f>SupplierLots!A66</f>
        <v>SUP027-Lot2</v>
      </c>
      <c r="G66" s="4" t="str">
        <f>SupplierLots!B66</f>
        <v>SUP027</v>
      </c>
      <c r="H66" s="4" t="str">
        <f>SupplierLots!C66</f>
        <v>Lot 2</v>
      </c>
      <c r="I66" s="4">
        <f>IF($E$2=0,0,SUMPRODUCT(($C$2:$C$11&lt;&gt;"")*COUNTIFS(LotServices!$A$2:$A$778,F66,LotServices!$B$2:$B$778,$C$2:$C$11)))</f>
        <v>0</v>
      </c>
      <c r="J66" s="4">
        <f t="shared" ref="J66:J81" si="10">IF($E$2=0,0,IF(I66=$E$2,1,0))</f>
        <v>0</v>
      </c>
      <c r="K66" s="4" t="str">
        <f>_xlfn.SINGLE(_xlfn.XLOOKUP(G66, Suppliers!$A$2:$A$35, Suppliers!$B$2:$B$35, ""))</f>
        <v>Supreme Linguistic Services T/A Premium Linguistic Services</v>
      </c>
      <c r="L66" s="4" t="str">
        <f>_xlfn.SINGLE(_xlfn.XLOOKUP(G66, Suppliers!$A$2:$A$35, Suppliers!$C$2:$C$35, ""))</f>
        <v>Yes</v>
      </c>
      <c r="M66" s="4">
        <f>IF('Lot Filtering'!$B$2="All",1,IF(L66='Lot Filtering'!$B$2,1,0))</f>
        <v>1</v>
      </c>
      <c r="N66" s="4">
        <f t="shared" ref="N66:N81" si="11">IF(AND(J66=1,M66=1),1,0)</f>
        <v>0</v>
      </c>
      <c r="O66" s="4"/>
      <c r="P66" s="4"/>
      <c r="Q66" s="4"/>
      <c r="R66" s="4"/>
      <c r="S66" s="4"/>
      <c r="T66" s="4"/>
    </row>
    <row r="67" spans="1:20" x14ac:dyDescent="0.35">
      <c r="A67" s="4"/>
      <c r="B67" s="4"/>
      <c r="C67" s="4"/>
      <c r="D67" s="4"/>
      <c r="E67" s="4"/>
      <c r="F67" s="4" t="str">
        <f>SupplierLots!A67</f>
        <v>SUP027-Lot4</v>
      </c>
      <c r="G67" s="4" t="str">
        <f>SupplierLots!B67</f>
        <v>SUP027</v>
      </c>
      <c r="H67" s="4" t="str">
        <f>SupplierLots!C67</f>
        <v>Lot 4</v>
      </c>
      <c r="I67" s="4">
        <f>IF($E$2=0,0,SUMPRODUCT(($C$2:$C$11&lt;&gt;"")*COUNTIFS(LotServices!$A$2:$A$778,F67,LotServices!$B$2:$B$778,$C$2:$C$11)))</f>
        <v>0</v>
      </c>
      <c r="J67" s="4">
        <f t="shared" si="10"/>
        <v>0</v>
      </c>
      <c r="K67" s="4" t="str">
        <f>_xlfn.SINGLE(_xlfn.XLOOKUP(G67, Suppliers!$A$2:$A$35, Suppliers!$B$2:$B$35, ""))</f>
        <v>Supreme Linguistic Services T/A Premium Linguistic Services</v>
      </c>
      <c r="L67" s="4" t="str">
        <f>_xlfn.SINGLE(_xlfn.XLOOKUP(G67, Suppliers!$A$2:$A$35, Suppliers!$C$2:$C$35, ""))</f>
        <v>Yes</v>
      </c>
      <c r="M67" s="4">
        <f>IF('Lot Filtering'!$B$2="All",1,IF(L67='Lot Filtering'!$B$2,1,0))</f>
        <v>1</v>
      </c>
      <c r="N67" s="4">
        <f t="shared" si="11"/>
        <v>0</v>
      </c>
      <c r="O67" s="4"/>
      <c r="P67" s="4"/>
      <c r="Q67" s="4"/>
      <c r="R67" s="4"/>
      <c r="S67" s="4"/>
      <c r="T67" s="4"/>
    </row>
    <row r="68" spans="1:20" x14ac:dyDescent="0.35">
      <c r="A68" s="4"/>
      <c r="B68" s="4"/>
      <c r="C68" s="4"/>
      <c r="D68" s="4"/>
      <c r="E68" s="4"/>
      <c r="F68" s="4" t="str">
        <f>SupplierLots!A68</f>
        <v>SUP028-Lot1</v>
      </c>
      <c r="G68" s="4" t="str">
        <f>SupplierLots!B68</f>
        <v>SUP028</v>
      </c>
      <c r="H68" s="4" t="str">
        <f>SupplierLots!C68</f>
        <v>Lot 1</v>
      </c>
      <c r="I68" s="4">
        <f>IF($E$2=0,0,SUMPRODUCT(($C$2:$C$11&lt;&gt;"")*COUNTIFS(LotServices!$A$2:$A$778,F68,LotServices!$B$2:$B$778,$C$2:$C$11)))</f>
        <v>0</v>
      </c>
      <c r="J68" s="4">
        <f t="shared" si="10"/>
        <v>0</v>
      </c>
      <c r="K68" s="4" t="str">
        <f>_xlfn.SINGLE(_xlfn.XLOOKUP(G68, Suppliers!$A$2:$A$35, Suppliers!$B$2:$B$35, ""))</f>
        <v>The Language Shop Limited</v>
      </c>
      <c r="L68" s="4" t="str">
        <f>_xlfn.SINGLE(_xlfn.XLOOKUP(G68, Suppliers!$A$2:$A$35, Suppliers!$C$2:$C$35, ""))</f>
        <v>Yes</v>
      </c>
      <c r="M68" s="4">
        <f>IF('Lot Filtering'!$B$2="All",1,IF(L68='Lot Filtering'!$B$2,1,0))</f>
        <v>1</v>
      </c>
      <c r="N68" s="4">
        <f t="shared" si="11"/>
        <v>0</v>
      </c>
      <c r="O68" s="4"/>
      <c r="P68" s="4"/>
      <c r="Q68" s="4"/>
      <c r="R68" s="4"/>
      <c r="S68" s="4"/>
      <c r="T68" s="4"/>
    </row>
    <row r="69" spans="1:20" x14ac:dyDescent="0.35">
      <c r="A69" s="4"/>
      <c r="B69" s="4"/>
      <c r="C69" s="4"/>
      <c r="D69" s="4"/>
      <c r="E69" s="4"/>
      <c r="F69" s="4" t="str">
        <f>SupplierLots!A69</f>
        <v>SUP029-Lot1</v>
      </c>
      <c r="G69" s="4" t="str">
        <f>SupplierLots!B69</f>
        <v>SUP029</v>
      </c>
      <c r="H69" s="4" t="str">
        <f>SupplierLots!C69</f>
        <v>Lot 1</v>
      </c>
      <c r="I69" s="4">
        <f>IF($E$2=0,0,SUMPRODUCT(($C$2:$C$11&lt;&gt;"")*COUNTIFS(LotServices!$A$2:$A$778,F69,LotServices!$B$2:$B$778,$C$2:$C$11)))</f>
        <v>0</v>
      </c>
      <c r="J69" s="4">
        <f t="shared" si="10"/>
        <v>0</v>
      </c>
      <c r="K69" s="4" t="str">
        <f>_xlfn.SINGLE(_xlfn.XLOOKUP(G69, Suppliers!$A$2:$A$35, Suppliers!$B$2:$B$35, ""))</f>
        <v>thebigword Group Holdings Limited</v>
      </c>
      <c r="L69" s="4" t="str">
        <f>_xlfn.SINGLE(_xlfn.XLOOKUP(G69, Suppliers!$A$2:$A$35, Suppliers!$C$2:$C$35, ""))</f>
        <v>No</v>
      </c>
      <c r="M69" s="4">
        <f>IF('Lot Filtering'!$B$2="All",1,IF(L69='Lot Filtering'!$B$2,1,0))</f>
        <v>1</v>
      </c>
      <c r="N69" s="4">
        <f t="shared" si="11"/>
        <v>0</v>
      </c>
      <c r="O69" s="4"/>
      <c r="P69" s="4"/>
      <c r="Q69" s="4"/>
      <c r="R69" s="4"/>
      <c r="S69" s="4"/>
      <c r="T69" s="4"/>
    </row>
    <row r="70" spans="1:20" x14ac:dyDescent="0.35">
      <c r="A70" s="4"/>
      <c r="B70" s="4"/>
      <c r="C70" s="4"/>
      <c r="D70" s="4"/>
      <c r="E70" s="4"/>
      <c r="F70" s="4" t="str">
        <f>SupplierLots!A70</f>
        <v>SUP029-Lot2</v>
      </c>
      <c r="G70" s="4" t="str">
        <f>SupplierLots!B70</f>
        <v>SUP029</v>
      </c>
      <c r="H70" s="4" t="str">
        <f>SupplierLots!C70</f>
        <v>Lot 2</v>
      </c>
      <c r="I70" s="4">
        <f>IF($E$2=0,0,SUMPRODUCT(($C$2:$C$11&lt;&gt;"")*COUNTIFS(LotServices!$A$2:$A$778,F70,LotServices!$B$2:$B$778,$C$2:$C$11)))</f>
        <v>0</v>
      </c>
      <c r="J70" s="4">
        <f t="shared" si="10"/>
        <v>0</v>
      </c>
      <c r="K70" s="4" t="str">
        <f>_xlfn.SINGLE(_xlfn.XLOOKUP(G70, Suppliers!$A$2:$A$35, Suppliers!$B$2:$B$35, ""))</f>
        <v>thebigword Group Holdings Limited</v>
      </c>
      <c r="L70" s="4" t="str">
        <f>_xlfn.SINGLE(_xlfn.XLOOKUP(G70, Suppliers!$A$2:$A$35, Suppliers!$C$2:$C$35, ""))</f>
        <v>No</v>
      </c>
      <c r="M70" s="4">
        <f>IF('Lot Filtering'!$B$2="All",1,IF(L70='Lot Filtering'!$B$2,1,0))</f>
        <v>1</v>
      </c>
      <c r="N70" s="4">
        <f t="shared" si="11"/>
        <v>0</v>
      </c>
      <c r="O70" s="4"/>
      <c r="P70" s="4"/>
      <c r="Q70" s="4"/>
      <c r="R70" s="4"/>
      <c r="S70" s="4"/>
      <c r="T70" s="4"/>
    </row>
    <row r="71" spans="1:20" x14ac:dyDescent="0.35">
      <c r="A71" s="4"/>
      <c r="B71" s="4"/>
      <c r="C71" s="4"/>
      <c r="D71" s="4"/>
      <c r="E71" s="4"/>
      <c r="F71" s="4" t="str">
        <f>SupplierLots!A71</f>
        <v>SUP029-Lot3</v>
      </c>
      <c r="G71" s="4" t="str">
        <f>SupplierLots!B71</f>
        <v>SUP029</v>
      </c>
      <c r="H71" s="4" t="str">
        <f>SupplierLots!C71</f>
        <v>Lot 3</v>
      </c>
      <c r="I71" s="4">
        <f>IF($E$2=0,0,SUMPRODUCT(($C$2:$C$11&lt;&gt;"")*COUNTIFS(LotServices!$A$2:$A$778,F71,LotServices!$B$2:$B$778,$C$2:$C$11)))</f>
        <v>0</v>
      </c>
      <c r="J71" s="4">
        <f t="shared" si="10"/>
        <v>0</v>
      </c>
      <c r="K71" s="4" t="str">
        <f>_xlfn.SINGLE(_xlfn.XLOOKUP(G71, Suppliers!$A$2:$A$35, Suppliers!$B$2:$B$35, ""))</f>
        <v>thebigword Group Holdings Limited</v>
      </c>
      <c r="L71" s="4" t="str">
        <f>_xlfn.SINGLE(_xlfn.XLOOKUP(G71, Suppliers!$A$2:$A$35, Suppliers!$C$2:$C$35, ""))</f>
        <v>No</v>
      </c>
      <c r="M71" s="4">
        <f>IF('Lot Filtering'!$B$2="All",1,IF(L71='Lot Filtering'!$B$2,1,0))</f>
        <v>1</v>
      </c>
      <c r="N71" s="4">
        <f t="shared" si="11"/>
        <v>0</v>
      </c>
      <c r="O71" s="4"/>
      <c r="P71" s="4"/>
      <c r="Q71" s="4"/>
      <c r="R71" s="4"/>
      <c r="S71" s="4"/>
      <c r="T71" s="4"/>
    </row>
    <row r="72" spans="1:20" x14ac:dyDescent="0.35">
      <c r="A72" s="4"/>
      <c r="B72" s="4"/>
      <c r="C72" s="4"/>
      <c r="D72" s="4"/>
      <c r="E72" s="4"/>
      <c r="F72" s="4" t="str">
        <f>SupplierLots!A72</f>
        <v>SUP029-Lot4</v>
      </c>
      <c r="G72" s="4" t="str">
        <f>SupplierLots!B72</f>
        <v>SUP029</v>
      </c>
      <c r="H72" s="4" t="str">
        <f>SupplierLots!C72</f>
        <v>Lot 4</v>
      </c>
      <c r="I72" s="4">
        <f>IF($E$2=0,0,SUMPRODUCT(($C$2:$C$11&lt;&gt;"")*COUNTIFS(LotServices!$A$2:$A$778,F72,LotServices!$B$2:$B$778,$C$2:$C$11)))</f>
        <v>0</v>
      </c>
      <c r="J72" s="4">
        <f t="shared" si="10"/>
        <v>0</v>
      </c>
      <c r="K72" s="4" t="str">
        <f>_xlfn.SINGLE(_xlfn.XLOOKUP(G72, Suppliers!$A$2:$A$35, Suppliers!$B$2:$B$35, ""))</f>
        <v>thebigword Group Holdings Limited</v>
      </c>
      <c r="L72" s="4" t="str">
        <f>_xlfn.SINGLE(_xlfn.XLOOKUP(G72, Suppliers!$A$2:$A$35, Suppliers!$C$2:$C$35, ""))</f>
        <v>No</v>
      </c>
      <c r="M72" s="4">
        <f>IF('Lot Filtering'!$B$2="All",1,IF(L72='Lot Filtering'!$B$2,1,0))</f>
        <v>1</v>
      </c>
      <c r="N72" s="4">
        <f t="shared" si="11"/>
        <v>0</v>
      </c>
      <c r="O72" s="4"/>
      <c r="P72" s="4"/>
      <c r="Q72" s="4"/>
      <c r="R72" s="4"/>
      <c r="S72" s="4"/>
      <c r="T72" s="4"/>
    </row>
    <row r="73" spans="1:20" x14ac:dyDescent="0.35">
      <c r="A73" s="4"/>
      <c r="B73" s="4"/>
      <c r="C73" s="4"/>
      <c r="D73" s="4"/>
      <c r="E73" s="4"/>
      <c r="F73" s="4" t="str">
        <f>SupplierLots!A73</f>
        <v>SUP029-Lot5</v>
      </c>
      <c r="G73" s="4" t="str">
        <f>SupplierLots!B73</f>
        <v>SUP029</v>
      </c>
      <c r="H73" s="4" t="str">
        <f>SupplierLots!C73</f>
        <v>Lot 5</v>
      </c>
      <c r="I73" s="4">
        <f>IF($E$2=0,0,SUMPRODUCT(($C$2:$C$11&lt;&gt;"")*COUNTIFS(LotServices!$A$2:$A$778,F73,LotServices!$B$2:$B$778,$C$2:$C$11)))</f>
        <v>0</v>
      </c>
      <c r="J73" s="4">
        <f t="shared" si="10"/>
        <v>0</v>
      </c>
      <c r="K73" s="4" t="str">
        <f>_xlfn.SINGLE(_xlfn.XLOOKUP(G73, Suppliers!$A$2:$A$35, Suppliers!$B$2:$B$35, ""))</f>
        <v>thebigword Group Holdings Limited</v>
      </c>
      <c r="L73" s="4" t="str">
        <f>_xlfn.SINGLE(_xlfn.XLOOKUP(G73, Suppliers!$A$2:$A$35, Suppliers!$C$2:$C$35, ""))</f>
        <v>No</v>
      </c>
      <c r="M73" s="4">
        <f>IF('Lot Filtering'!$B$2="All",1,IF(L73='Lot Filtering'!$B$2,1,0))</f>
        <v>1</v>
      </c>
      <c r="N73" s="4">
        <f t="shared" si="11"/>
        <v>0</v>
      </c>
      <c r="O73" s="4"/>
      <c r="P73" s="4"/>
      <c r="Q73" s="4"/>
      <c r="R73" s="4"/>
      <c r="S73" s="4"/>
      <c r="T73" s="4"/>
    </row>
    <row r="74" spans="1:20" x14ac:dyDescent="0.35">
      <c r="A74" s="4"/>
      <c r="B74" s="4"/>
      <c r="C74" s="4"/>
      <c r="D74" s="4"/>
      <c r="E74" s="4"/>
      <c r="F74" s="4" t="str">
        <f>SupplierLots!A74</f>
        <v>SUP030-Lot1</v>
      </c>
      <c r="G74" s="4" t="str">
        <f>SupplierLots!B74</f>
        <v>SUP030</v>
      </c>
      <c r="H74" s="4" t="str">
        <f>SupplierLots!C74</f>
        <v>Lot 1</v>
      </c>
      <c r="I74" s="4">
        <f>IF($E$2=0,0,SUMPRODUCT(($C$2:$C$11&lt;&gt;"")*COUNTIFS(LotServices!$A$2:$A$778,F74,LotServices!$B$2:$B$778,$C$2:$C$11)))</f>
        <v>0</v>
      </c>
      <c r="J74" s="4">
        <f t="shared" si="10"/>
        <v>0</v>
      </c>
      <c r="K74" s="4" t="str">
        <f>_xlfn.SINGLE(_xlfn.XLOOKUP(G74, Suppliers!$A$2:$A$35, Suppliers!$B$2:$B$35, ""))</f>
        <v>THG Fluently</v>
      </c>
      <c r="L74" s="4" t="str">
        <f>_xlfn.SINGLE(_xlfn.XLOOKUP(G74, Suppliers!$A$2:$A$35, Suppliers!$C$2:$C$35, ""))</f>
        <v>Yes</v>
      </c>
      <c r="M74" s="4">
        <f>IF('Lot Filtering'!$B$2="All",1,IF(L74='Lot Filtering'!$B$2,1,0))</f>
        <v>1</v>
      </c>
      <c r="N74" s="4">
        <f t="shared" si="11"/>
        <v>0</v>
      </c>
      <c r="O74" s="4"/>
      <c r="P74" s="4"/>
      <c r="Q74" s="4"/>
      <c r="R74" s="4"/>
      <c r="S74" s="4"/>
      <c r="T74" s="4"/>
    </row>
    <row r="75" spans="1:20" x14ac:dyDescent="0.35">
      <c r="A75" s="4"/>
      <c r="B75" s="4"/>
      <c r="C75" s="4"/>
      <c r="D75" s="4"/>
      <c r="E75" s="4"/>
      <c r="F75" s="4" t="str">
        <f>SupplierLots!A75</f>
        <v>SUP030-Lot2</v>
      </c>
      <c r="G75" s="4" t="str">
        <f>SupplierLots!B75</f>
        <v>SUP030</v>
      </c>
      <c r="H75" s="4" t="str">
        <f>SupplierLots!C75</f>
        <v>Lot 2</v>
      </c>
      <c r="I75" s="4">
        <f>IF($E$2=0,0,SUMPRODUCT(($C$2:$C$11&lt;&gt;"")*COUNTIFS(LotServices!$A$2:$A$778,F75,LotServices!$B$2:$B$778,$C$2:$C$11)))</f>
        <v>0</v>
      </c>
      <c r="J75" s="4">
        <f t="shared" si="10"/>
        <v>0</v>
      </c>
      <c r="K75" s="4" t="str">
        <f>_xlfn.SINGLE(_xlfn.XLOOKUP(G75, Suppliers!$A$2:$A$35, Suppliers!$B$2:$B$35, ""))</f>
        <v>THG Fluently</v>
      </c>
      <c r="L75" s="4" t="str">
        <f>_xlfn.SINGLE(_xlfn.XLOOKUP(G75, Suppliers!$A$2:$A$35, Suppliers!$C$2:$C$35, ""))</f>
        <v>Yes</v>
      </c>
      <c r="M75" s="4">
        <f>IF('Lot Filtering'!$B$2="All",1,IF(L75='Lot Filtering'!$B$2,1,0))</f>
        <v>1</v>
      </c>
      <c r="N75" s="4">
        <f t="shared" si="11"/>
        <v>0</v>
      </c>
      <c r="O75" s="4"/>
      <c r="P75" s="4"/>
      <c r="Q75" s="4"/>
      <c r="R75" s="4"/>
      <c r="S75" s="4"/>
      <c r="T75" s="4"/>
    </row>
    <row r="76" spans="1:20" x14ac:dyDescent="0.35">
      <c r="A76" s="4"/>
      <c r="B76" s="4"/>
      <c r="C76" s="4"/>
      <c r="D76" s="4"/>
      <c r="E76" s="4"/>
      <c r="F76" s="4" t="str">
        <f>SupplierLots!A76</f>
        <v>SUP031-Lot2</v>
      </c>
      <c r="G76" s="4" t="str">
        <f>SupplierLots!B76</f>
        <v>SUP031</v>
      </c>
      <c r="H76" s="4" t="str">
        <f>SupplierLots!C76</f>
        <v>Lot 2</v>
      </c>
      <c r="I76" s="4">
        <f>IF($E$2=0,0,SUMPRODUCT(($C$2:$C$11&lt;&gt;"")*COUNTIFS(LotServices!$A$2:$A$778,F76,LotServices!$B$2:$B$778,$C$2:$C$11)))</f>
        <v>0</v>
      </c>
      <c r="J76" s="4">
        <f t="shared" si="10"/>
        <v>0</v>
      </c>
      <c r="K76" s="4" t="str">
        <f>_xlfn.SINGLE(_xlfn.XLOOKUP(G76, Suppliers!$A$2:$A$35, Suppliers!$B$2:$B$35, ""))</f>
        <v>Transcription City LTD</v>
      </c>
      <c r="L76" s="4" t="str">
        <f>_xlfn.SINGLE(_xlfn.XLOOKUP(G76, Suppliers!$A$2:$A$35, Suppliers!$C$2:$C$35, ""))</f>
        <v>Yes</v>
      </c>
      <c r="M76" s="4">
        <f>IF('Lot Filtering'!$B$2="All",1,IF(L76='Lot Filtering'!$B$2,1,0))</f>
        <v>1</v>
      </c>
      <c r="N76" s="4">
        <f t="shared" si="11"/>
        <v>0</v>
      </c>
      <c r="O76" s="4"/>
      <c r="P76" s="4"/>
      <c r="Q76" s="4"/>
      <c r="R76" s="4"/>
      <c r="S76" s="4"/>
      <c r="T76" s="4"/>
    </row>
    <row r="77" spans="1:20" x14ac:dyDescent="0.35">
      <c r="A77" s="4"/>
      <c r="B77" s="4"/>
      <c r="C77" s="4"/>
      <c r="D77" s="4"/>
      <c r="E77" s="4"/>
      <c r="F77" s="4" t="str">
        <f>SupplierLots!A77</f>
        <v>SUP031-Lot3</v>
      </c>
      <c r="G77" s="4" t="str">
        <f>SupplierLots!B77</f>
        <v>SUP031</v>
      </c>
      <c r="H77" s="4" t="str">
        <f>SupplierLots!C77</f>
        <v>Lot 3</v>
      </c>
      <c r="I77" s="4">
        <f>IF($E$2=0,0,SUMPRODUCT(($C$2:$C$11&lt;&gt;"")*COUNTIFS(LotServices!$A$2:$A$778,F77,LotServices!$B$2:$B$778,$C$2:$C$11)))</f>
        <v>0</v>
      </c>
      <c r="J77" s="4">
        <f t="shared" si="10"/>
        <v>0</v>
      </c>
      <c r="K77" s="4" t="str">
        <f>_xlfn.SINGLE(_xlfn.XLOOKUP(G77, Suppliers!$A$2:$A$35, Suppliers!$B$2:$B$35, ""))</f>
        <v>Transcription City LTD</v>
      </c>
      <c r="L77" s="4" t="str">
        <f>_xlfn.SINGLE(_xlfn.XLOOKUP(G77, Suppliers!$A$2:$A$35, Suppliers!$C$2:$C$35, ""))</f>
        <v>Yes</v>
      </c>
      <c r="M77" s="4">
        <f>IF('Lot Filtering'!$B$2="All",1,IF(L77='Lot Filtering'!$B$2,1,0))</f>
        <v>1</v>
      </c>
      <c r="N77" s="4">
        <f t="shared" si="11"/>
        <v>0</v>
      </c>
      <c r="O77" s="4"/>
      <c r="P77" s="4"/>
      <c r="Q77" s="4"/>
      <c r="R77" s="4"/>
      <c r="S77" s="4"/>
      <c r="T77" s="4"/>
    </row>
    <row r="78" spans="1:20" x14ac:dyDescent="0.35">
      <c r="A78" s="4"/>
      <c r="B78" s="4"/>
      <c r="C78" s="4"/>
      <c r="D78" s="4"/>
      <c r="E78" s="4"/>
      <c r="F78" s="4" t="str">
        <f>SupplierLots!A78</f>
        <v>SUP032-Lot2</v>
      </c>
      <c r="G78" s="4" t="str">
        <f>SupplierLots!B78</f>
        <v>SUP032</v>
      </c>
      <c r="H78" s="4" t="str">
        <f>SupplierLots!C78</f>
        <v>Lot 2</v>
      </c>
      <c r="I78" s="4">
        <f>IF($E$2=0,0,SUMPRODUCT(($C$2:$C$11&lt;&gt;"")*COUNTIFS(LotServices!$A$2:$A$778,F78,LotServices!$B$2:$B$778,$C$2:$C$11)))</f>
        <v>0</v>
      </c>
      <c r="J78" s="4">
        <f t="shared" si="10"/>
        <v>0</v>
      </c>
      <c r="K78" s="4" t="str">
        <f>_xlfn.SINGLE(_xlfn.XLOOKUP(G78, Suppliers!$A$2:$A$35, Suppliers!$B$2:$B$35, ""))</f>
        <v>Translate UK Limited</v>
      </c>
      <c r="L78" s="4" t="str">
        <f>_xlfn.SINGLE(_xlfn.XLOOKUP(G78, Suppliers!$A$2:$A$35, Suppliers!$C$2:$C$35, ""))</f>
        <v>Yes</v>
      </c>
      <c r="M78" s="4">
        <f>IF('Lot Filtering'!$B$2="All",1,IF(L78='Lot Filtering'!$B$2,1,0))</f>
        <v>1</v>
      </c>
      <c r="N78" s="4">
        <f t="shared" si="11"/>
        <v>0</v>
      </c>
      <c r="O78" s="4"/>
      <c r="P78" s="4"/>
      <c r="Q78" s="4"/>
      <c r="R78" s="4"/>
      <c r="S78" s="4"/>
      <c r="T78" s="4"/>
    </row>
    <row r="79" spans="1:20" x14ac:dyDescent="0.35">
      <c r="A79" s="4"/>
      <c r="B79" s="4"/>
      <c r="C79" s="4"/>
      <c r="D79" s="4"/>
      <c r="E79" s="4"/>
      <c r="F79" s="4" t="str">
        <f>SupplierLots!A79</f>
        <v>SUP033-Lot1</v>
      </c>
      <c r="G79" s="4" t="str">
        <f>SupplierLots!B79</f>
        <v>SUP033</v>
      </c>
      <c r="H79" s="4" t="str">
        <f>SupplierLots!C79</f>
        <v>Lot 1</v>
      </c>
      <c r="I79" s="4">
        <f>IF($E$2=0,0,SUMPRODUCT(($C$2:$C$11&lt;&gt;"")*COUNTIFS(LotServices!$A$2:$A$778,F79,LotServices!$B$2:$B$778,$C$2:$C$11)))</f>
        <v>0</v>
      </c>
      <c r="J79" s="4">
        <f t="shared" si="10"/>
        <v>0</v>
      </c>
      <c r="K79" s="4" t="str">
        <f>_xlfn.SINGLE(_xlfn.XLOOKUP(G79, Suppliers!$A$2:$A$35, Suppliers!$B$2:$B$35, ""))</f>
        <v>Word360 Limited</v>
      </c>
      <c r="L79" s="4" t="str">
        <f>_xlfn.SINGLE(_xlfn.XLOOKUP(G79, Suppliers!$A$2:$A$35, Suppliers!$C$2:$C$35, ""))</f>
        <v>Yes</v>
      </c>
      <c r="M79" s="4">
        <f>IF('Lot Filtering'!$B$2="All",1,IF(L79='Lot Filtering'!$B$2,1,0))</f>
        <v>1</v>
      </c>
      <c r="N79" s="4">
        <f t="shared" si="11"/>
        <v>0</v>
      </c>
      <c r="O79" s="4"/>
      <c r="P79" s="4"/>
      <c r="Q79" s="4"/>
      <c r="R79" s="4"/>
      <c r="S79" s="4"/>
      <c r="T79" s="4"/>
    </row>
    <row r="80" spans="1:20" x14ac:dyDescent="0.35">
      <c r="A80" s="4"/>
      <c r="B80" s="4"/>
      <c r="C80" s="4"/>
      <c r="D80" s="4"/>
      <c r="E80" s="4"/>
      <c r="F80" s="4" t="str">
        <f>SupplierLots!A80</f>
        <v>SUP033-Lot2</v>
      </c>
      <c r="G80" s="4" t="str">
        <f>SupplierLots!B80</f>
        <v>SUP033</v>
      </c>
      <c r="H80" s="4" t="str">
        <f>SupplierLots!C80</f>
        <v>Lot 2</v>
      </c>
      <c r="I80" s="4">
        <f>IF($E$2=0,0,SUMPRODUCT(($C$2:$C$11&lt;&gt;"")*COUNTIFS(LotServices!$A$2:$A$778,F80,LotServices!$B$2:$B$778,$C$2:$C$11)))</f>
        <v>0</v>
      </c>
      <c r="J80" s="4">
        <f t="shared" si="10"/>
        <v>0</v>
      </c>
      <c r="K80" s="4" t="str">
        <f>_xlfn.SINGLE(_xlfn.XLOOKUP(G80, Suppliers!$A$2:$A$35, Suppliers!$B$2:$B$35, ""))</f>
        <v>Word360 Limited</v>
      </c>
      <c r="L80" s="4" t="str">
        <f>_xlfn.SINGLE(_xlfn.XLOOKUP(G80, Suppliers!$A$2:$A$35, Suppliers!$C$2:$C$35, ""))</f>
        <v>Yes</v>
      </c>
      <c r="M80" s="4">
        <f>IF('Lot Filtering'!$B$2="All",1,IF(L80='Lot Filtering'!$B$2,1,0))</f>
        <v>1</v>
      </c>
      <c r="N80" s="4">
        <f t="shared" si="11"/>
        <v>0</v>
      </c>
      <c r="O80" s="4"/>
      <c r="P80" s="4"/>
      <c r="Q80" s="4"/>
      <c r="R80" s="4"/>
      <c r="S80" s="4"/>
      <c r="T80" s="4"/>
    </row>
    <row r="81" spans="1:20" x14ac:dyDescent="0.35">
      <c r="A81" s="4"/>
      <c r="B81" s="4"/>
      <c r="C81" s="4"/>
      <c r="D81" s="4"/>
      <c r="E81" s="4"/>
      <c r="F81" s="4" t="str">
        <f>SupplierLots!A81</f>
        <v>SUP034-Lot5</v>
      </c>
      <c r="G81" s="4" t="str">
        <f>SupplierLots!B81</f>
        <v>SUP034</v>
      </c>
      <c r="H81" s="4" t="str">
        <f>SupplierLots!C81</f>
        <v>Lot 5</v>
      </c>
      <c r="I81" s="4">
        <f>IF($E$2=0,0,SUMPRODUCT(($C$2:$C$11&lt;&gt;"")*COUNTIFS(LotServices!$A$2:$A$778,F81,LotServices!$B$2:$B$778,$C$2:$C$11)))</f>
        <v>0</v>
      </c>
      <c r="J81" s="4">
        <f t="shared" si="10"/>
        <v>0</v>
      </c>
      <c r="K81" s="4" t="str">
        <f>_xlfn.SINGLE(_xlfn.XLOOKUP(G81, Suppliers!$A$2:$A$35, Suppliers!$B$2:$B$35, ""))</f>
        <v>WorldWide Language Resources Ltd</v>
      </c>
      <c r="L81" s="4" t="str">
        <f>_xlfn.SINGLE(_xlfn.XLOOKUP(G81, Suppliers!$A$2:$A$35, Suppliers!$C$2:$C$35, ""))</f>
        <v>Yes</v>
      </c>
      <c r="M81" s="4">
        <f>IF('Lot Filtering'!$B$2="All",1,IF(L81='Lot Filtering'!$B$2,1,0))</f>
        <v>1</v>
      </c>
      <c r="N81" s="4">
        <f t="shared" si="11"/>
        <v>0</v>
      </c>
      <c r="O81" s="4"/>
      <c r="P81" s="4"/>
      <c r="Q81" s="4"/>
      <c r="R81" s="4"/>
      <c r="S81" s="4"/>
      <c r="T81" s="4"/>
    </row>
    <row r="82" spans="1:20" x14ac:dyDescent="0.35">
      <c r="A82" s="4"/>
      <c r="B82" s="4"/>
      <c r="C82" s="4"/>
      <c r="D82" s="4"/>
      <c r="E82" s="4"/>
      <c r="F82" s="4"/>
      <c r="G82" s="4"/>
      <c r="H82" s="4"/>
      <c r="I82" s="4"/>
      <c r="J82" s="4"/>
      <c r="K82" s="4"/>
      <c r="L82" s="4"/>
      <c r="M82" s="4"/>
      <c r="N82" s="4"/>
      <c r="O82" s="4"/>
      <c r="P82" s="4"/>
      <c r="Q82" s="4"/>
      <c r="R82" s="4"/>
      <c r="S82" s="4"/>
      <c r="T82" s="4"/>
    </row>
    <row r="83" spans="1:20" x14ac:dyDescent="0.35">
      <c r="A83" s="4"/>
      <c r="B83" s="4"/>
      <c r="C83" s="4"/>
      <c r="D83" s="4"/>
      <c r="E83" s="4"/>
      <c r="F83" s="4"/>
      <c r="G83" s="4"/>
      <c r="H83" s="4"/>
      <c r="I83" s="4"/>
      <c r="J83" s="4"/>
      <c r="K83" s="4"/>
      <c r="L83" s="4"/>
      <c r="M83" s="4"/>
      <c r="N83" s="4"/>
      <c r="O83" s="4"/>
      <c r="P83" s="4"/>
      <c r="Q83" s="4"/>
      <c r="R83" s="4"/>
      <c r="S83" s="4"/>
      <c r="T83" s="4"/>
    </row>
    <row r="84" spans="1:20" x14ac:dyDescent="0.35">
      <c r="A84" s="4"/>
      <c r="B84" s="4"/>
      <c r="C84" s="4"/>
      <c r="D84" s="4"/>
      <c r="E84" s="4"/>
      <c r="F84" s="4"/>
      <c r="G84" s="4"/>
      <c r="H84" s="4"/>
      <c r="I84" s="4"/>
      <c r="J84" s="4"/>
      <c r="K84" s="4"/>
      <c r="L84" s="4"/>
      <c r="M84" s="4"/>
      <c r="N84" s="4"/>
      <c r="O84" s="4"/>
      <c r="P84" s="4"/>
      <c r="Q84" s="4"/>
      <c r="R84" s="4"/>
      <c r="S84" s="4"/>
      <c r="T84" s="4"/>
    </row>
    <row r="85" spans="1:20" x14ac:dyDescent="0.35">
      <c r="A85" s="4"/>
      <c r="B85" s="4"/>
      <c r="C85" s="4"/>
      <c r="D85" s="4"/>
      <c r="E85" s="4"/>
      <c r="F85" s="4"/>
      <c r="G85" s="4"/>
      <c r="H85" s="4"/>
      <c r="I85" s="4"/>
      <c r="J85" s="4"/>
      <c r="K85" s="4"/>
      <c r="L85" s="4"/>
      <c r="M85" s="4"/>
      <c r="N85" s="4"/>
      <c r="O85" s="4"/>
      <c r="P85" s="4"/>
      <c r="Q85" s="4"/>
      <c r="R85" s="4"/>
      <c r="S85" s="4"/>
      <c r="T85" s="4"/>
    </row>
    <row r="86" spans="1:20" x14ac:dyDescent="0.35">
      <c r="A86" s="4"/>
      <c r="B86" s="4"/>
      <c r="C86" s="4"/>
      <c r="D86" s="4"/>
      <c r="E86" s="4"/>
      <c r="F86" s="4"/>
      <c r="G86" s="4"/>
      <c r="H86" s="4"/>
      <c r="I86" s="4"/>
      <c r="J86" s="4"/>
      <c r="K86" s="4"/>
      <c r="L86" s="4"/>
      <c r="M86" s="4"/>
      <c r="N86" s="4"/>
      <c r="O86" s="4"/>
      <c r="P86" s="4"/>
      <c r="Q86" s="4"/>
      <c r="R86" s="4"/>
      <c r="S86" s="4"/>
      <c r="T86" s="4"/>
    </row>
    <row r="87" spans="1:20" x14ac:dyDescent="0.35">
      <c r="A87" s="4"/>
      <c r="B87" s="4"/>
      <c r="C87" s="4"/>
      <c r="D87" s="4"/>
      <c r="E87" s="4"/>
      <c r="F87" s="4"/>
      <c r="G87" s="4"/>
      <c r="H87" s="4"/>
      <c r="I87" s="4"/>
      <c r="J87" s="4"/>
      <c r="K87" s="4"/>
      <c r="L87" s="4"/>
      <c r="M87" s="4"/>
      <c r="N87" s="4"/>
      <c r="O87" s="4"/>
      <c r="P87" s="4"/>
      <c r="Q87" s="4"/>
      <c r="R87" s="4"/>
      <c r="S87" s="4"/>
      <c r="T87" s="4"/>
    </row>
    <row r="88" spans="1:20" x14ac:dyDescent="0.35">
      <c r="A88" s="4"/>
      <c r="B88" s="4"/>
      <c r="C88" s="4"/>
      <c r="D88" s="4"/>
      <c r="E88" s="4"/>
      <c r="F88" s="4"/>
      <c r="G88" s="4"/>
      <c r="H88" s="4"/>
      <c r="I88" s="4"/>
      <c r="J88" s="4"/>
      <c r="K88" s="4"/>
      <c r="L88" s="4"/>
      <c r="M88" s="4"/>
      <c r="N88" s="4"/>
      <c r="O88" s="4"/>
      <c r="P88" s="4"/>
      <c r="Q88" s="4"/>
      <c r="R88" s="4"/>
      <c r="S88" s="4"/>
      <c r="T88" s="4"/>
    </row>
    <row r="89" spans="1:20" x14ac:dyDescent="0.35">
      <c r="A89" s="4"/>
      <c r="B89" s="4"/>
      <c r="C89" s="4"/>
      <c r="D89" s="4"/>
      <c r="E89" s="4"/>
      <c r="F89" s="4"/>
      <c r="G89" s="4"/>
      <c r="H89" s="4"/>
      <c r="I89" s="4"/>
      <c r="J89" s="4"/>
      <c r="K89" s="4"/>
      <c r="L89" s="4"/>
      <c r="M89" s="4"/>
      <c r="N89" s="4"/>
      <c r="O89" s="4"/>
      <c r="P89" s="4"/>
      <c r="Q89" s="4"/>
      <c r="R89" s="4"/>
      <c r="S89" s="4"/>
      <c r="T89" s="4"/>
    </row>
    <row r="90" spans="1:20" x14ac:dyDescent="0.35">
      <c r="A90" s="4"/>
      <c r="B90" s="4"/>
      <c r="C90" s="4"/>
      <c r="D90" s="4"/>
      <c r="E90" s="4"/>
      <c r="F90" s="4"/>
      <c r="G90" s="4"/>
      <c r="H90" s="4"/>
      <c r="I90" s="4"/>
      <c r="J90" s="4"/>
      <c r="K90" s="4"/>
      <c r="L90" s="4"/>
      <c r="M90" s="4"/>
      <c r="N90" s="4"/>
      <c r="O90" s="4"/>
      <c r="P90" s="4"/>
      <c r="Q90" s="4"/>
      <c r="R90" s="4"/>
      <c r="S90" s="4"/>
      <c r="T90" s="4"/>
    </row>
    <row r="91" spans="1:20" x14ac:dyDescent="0.35">
      <c r="A91" s="4"/>
      <c r="B91" s="4"/>
      <c r="C91" s="4"/>
      <c r="D91" s="4"/>
      <c r="E91" s="4"/>
      <c r="F91" s="4"/>
      <c r="G91" s="4"/>
      <c r="H91" s="4"/>
      <c r="I91" s="4"/>
      <c r="J91" s="4"/>
      <c r="K91" s="4"/>
      <c r="L91" s="4"/>
      <c r="M91" s="4"/>
      <c r="N91" s="4"/>
      <c r="O91" s="4"/>
      <c r="P91" s="4"/>
      <c r="Q91" s="4"/>
      <c r="R91" s="4"/>
      <c r="S91" s="4"/>
      <c r="T91" s="4"/>
    </row>
    <row r="92" spans="1:20" x14ac:dyDescent="0.35">
      <c r="A92" s="4"/>
      <c r="B92" s="4"/>
      <c r="C92" s="4"/>
      <c r="D92" s="4"/>
      <c r="E92" s="4"/>
      <c r="F92" s="4"/>
      <c r="G92" s="4"/>
      <c r="H92" s="4"/>
      <c r="I92" s="4"/>
      <c r="J92" s="4"/>
      <c r="K92" s="4"/>
      <c r="L92" s="4"/>
      <c r="M92" s="4"/>
      <c r="N92" s="4"/>
      <c r="O92" s="4"/>
      <c r="P92" s="4"/>
      <c r="Q92" s="4"/>
      <c r="R92" s="4"/>
      <c r="S92" s="4"/>
      <c r="T92" s="4"/>
    </row>
    <row r="93" spans="1:20" x14ac:dyDescent="0.35">
      <c r="A93" s="4"/>
      <c r="B93" s="4"/>
      <c r="C93" s="4"/>
      <c r="D93" s="4"/>
      <c r="E93" s="4"/>
      <c r="F93" s="4"/>
      <c r="G93" s="4"/>
      <c r="H93" s="4"/>
      <c r="I93" s="4"/>
      <c r="J93" s="4"/>
      <c r="K93" s="4"/>
      <c r="L93" s="4"/>
      <c r="M93" s="4"/>
      <c r="N93" s="4"/>
      <c r="O93" s="4"/>
      <c r="P93" s="4"/>
      <c r="Q93" s="4"/>
      <c r="R93" s="4"/>
      <c r="S93" s="4"/>
      <c r="T93" s="4"/>
    </row>
    <row r="94" spans="1:20" x14ac:dyDescent="0.35">
      <c r="A94" s="4"/>
      <c r="B94" s="4"/>
      <c r="C94" s="4"/>
      <c r="D94" s="4"/>
      <c r="E94" s="4"/>
      <c r="F94" s="4"/>
      <c r="G94" s="4"/>
      <c r="H94" s="4"/>
      <c r="I94" s="4"/>
      <c r="J94" s="4"/>
      <c r="K94" s="4"/>
      <c r="L94" s="4"/>
      <c r="M94" s="4"/>
      <c r="N94" s="4"/>
      <c r="O94" s="4"/>
      <c r="P94" s="4"/>
      <c r="Q94" s="4"/>
      <c r="R94" s="4"/>
      <c r="S94" s="4"/>
      <c r="T94" s="4"/>
    </row>
    <row r="95" spans="1:20" x14ac:dyDescent="0.35">
      <c r="A95" s="4"/>
      <c r="B95" s="4"/>
      <c r="C95" s="4"/>
      <c r="D95" s="4"/>
      <c r="E95" s="4"/>
      <c r="F95" s="4"/>
      <c r="G95" s="4"/>
      <c r="H95" s="4"/>
      <c r="I95" s="4"/>
      <c r="J95" s="4"/>
      <c r="K95" s="4"/>
      <c r="L95" s="4"/>
      <c r="M95" s="4"/>
      <c r="N95" s="4"/>
      <c r="O95" s="4"/>
      <c r="P95" s="4"/>
      <c r="Q95" s="4"/>
      <c r="R95" s="4"/>
      <c r="S95" s="4"/>
      <c r="T95" s="4"/>
    </row>
    <row r="96" spans="1:20" x14ac:dyDescent="0.35">
      <c r="A96" s="4"/>
      <c r="B96" s="4"/>
      <c r="C96" s="4"/>
      <c r="D96" s="4"/>
      <c r="E96" s="4"/>
      <c r="F96" s="4"/>
      <c r="G96" s="4"/>
      <c r="H96" s="4"/>
      <c r="I96" s="4"/>
      <c r="J96" s="4"/>
      <c r="K96" s="4"/>
      <c r="L96" s="4"/>
      <c r="M96" s="4"/>
      <c r="N96" s="4"/>
      <c r="O96" s="4"/>
      <c r="P96" s="4"/>
      <c r="Q96" s="4"/>
      <c r="R96" s="4"/>
      <c r="S96" s="4"/>
      <c r="T96" s="4"/>
    </row>
    <row r="97" spans="1:20" x14ac:dyDescent="0.35">
      <c r="A97" s="4"/>
      <c r="B97" s="4"/>
      <c r="C97" s="4"/>
      <c r="D97" s="4"/>
      <c r="E97" s="4"/>
      <c r="F97" s="4"/>
      <c r="G97" s="4"/>
      <c r="H97" s="4"/>
      <c r="I97" s="4"/>
      <c r="J97" s="4"/>
      <c r="K97" s="4"/>
      <c r="L97" s="4"/>
      <c r="M97" s="4"/>
      <c r="N97" s="4"/>
      <c r="O97" s="4"/>
      <c r="P97" s="4"/>
      <c r="Q97" s="4"/>
      <c r="R97" s="4"/>
      <c r="S97" s="4"/>
      <c r="T97" s="4"/>
    </row>
    <row r="98" spans="1:20" x14ac:dyDescent="0.35">
      <c r="A98" s="4"/>
      <c r="B98" s="4"/>
      <c r="C98" s="4"/>
      <c r="D98" s="4"/>
      <c r="E98" s="4"/>
      <c r="F98" s="4"/>
      <c r="G98" s="4"/>
      <c r="H98" s="4"/>
      <c r="I98" s="4"/>
      <c r="J98" s="4"/>
      <c r="K98" s="4"/>
      <c r="L98" s="4"/>
      <c r="M98" s="4"/>
      <c r="N98" s="4"/>
      <c r="O98" s="4"/>
      <c r="P98" s="4"/>
      <c r="Q98" s="4"/>
      <c r="R98" s="4"/>
      <c r="S98" s="4"/>
      <c r="T98" s="4"/>
    </row>
    <row r="99" spans="1:20" x14ac:dyDescent="0.35">
      <c r="A99" s="4"/>
      <c r="B99" s="4"/>
      <c r="C99" s="4"/>
      <c r="D99" s="4"/>
      <c r="E99" s="4"/>
      <c r="F99" s="4"/>
      <c r="G99" s="4"/>
      <c r="H99" s="4"/>
      <c r="I99" s="4"/>
      <c r="J99" s="4"/>
      <c r="K99" s="4"/>
      <c r="L99" s="4"/>
      <c r="M99" s="4"/>
      <c r="N99" s="4"/>
      <c r="O99" s="4"/>
      <c r="P99" s="4"/>
      <c r="Q99" s="4"/>
      <c r="R99" s="4"/>
      <c r="S99" s="4"/>
      <c r="T99" s="4"/>
    </row>
    <row r="100" spans="1:20" x14ac:dyDescent="0.35">
      <c r="A100" s="4"/>
      <c r="B100" s="4"/>
      <c r="C100" s="4"/>
      <c r="D100" s="4"/>
      <c r="E100" s="4"/>
      <c r="F100" s="4"/>
      <c r="G100" s="4"/>
      <c r="H100" s="4"/>
      <c r="I100" s="4"/>
      <c r="J100" s="4"/>
      <c r="K100" s="4"/>
      <c r="L100" s="4"/>
      <c r="M100" s="4"/>
      <c r="N100" s="4"/>
      <c r="O100" s="4"/>
      <c r="P100" s="4"/>
      <c r="Q100" s="4"/>
      <c r="R100" s="4"/>
      <c r="S100" s="4"/>
      <c r="T100" s="4"/>
    </row>
    <row r="101" spans="1:20" x14ac:dyDescent="0.35">
      <c r="A101" s="4"/>
      <c r="B101" s="4"/>
      <c r="C101" s="4"/>
      <c r="D101" s="4"/>
      <c r="E101" s="4"/>
      <c r="F101" s="4"/>
      <c r="G101" s="4"/>
      <c r="H101" s="4"/>
      <c r="I101" s="4"/>
      <c r="J101" s="4"/>
      <c r="K101" s="4"/>
      <c r="L101" s="4"/>
      <c r="M101" s="4"/>
      <c r="N101" s="4"/>
      <c r="O101" s="4"/>
      <c r="P101" s="4"/>
      <c r="Q101" s="4"/>
      <c r="R101" s="4"/>
      <c r="S101" s="4"/>
      <c r="T101" s="4"/>
    </row>
    <row r="102" spans="1:20" x14ac:dyDescent="0.35">
      <c r="A102" s="4"/>
      <c r="B102" s="4"/>
      <c r="C102" s="4"/>
      <c r="D102" s="4"/>
      <c r="E102" s="4"/>
      <c r="F102" s="4"/>
      <c r="G102" s="4"/>
      <c r="H102" s="4"/>
      <c r="I102" s="4"/>
      <c r="J102" s="4"/>
      <c r="K102" s="4"/>
      <c r="L102" s="4"/>
      <c r="M102" s="4"/>
      <c r="N102" s="4"/>
      <c r="O102" s="4"/>
      <c r="P102" s="4"/>
      <c r="Q102" s="4"/>
      <c r="R102" s="4"/>
      <c r="S102" s="4"/>
      <c r="T102" s="4"/>
    </row>
    <row r="103" spans="1:20" x14ac:dyDescent="0.35">
      <c r="A103" s="4"/>
      <c r="B103" s="4"/>
      <c r="C103" s="4"/>
      <c r="D103" s="4"/>
      <c r="E103" s="4"/>
      <c r="F103" s="4"/>
      <c r="G103" s="4"/>
      <c r="H103" s="4"/>
      <c r="I103" s="4"/>
      <c r="J103" s="4"/>
      <c r="K103" s="4"/>
      <c r="L103" s="4"/>
      <c r="M103" s="4"/>
      <c r="N103" s="4"/>
      <c r="O103" s="4"/>
      <c r="P103" s="4"/>
      <c r="Q103" s="4"/>
      <c r="R103" s="4"/>
      <c r="S103" s="4"/>
      <c r="T103" s="4"/>
    </row>
    <row r="104" spans="1:20" x14ac:dyDescent="0.35">
      <c r="A104" s="4"/>
      <c r="B104" s="4"/>
      <c r="C104" s="4"/>
      <c r="D104" s="4"/>
      <c r="E104" s="4"/>
      <c r="F104" s="4"/>
      <c r="G104" s="4"/>
      <c r="H104" s="4"/>
      <c r="I104" s="4"/>
      <c r="J104" s="4"/>
      <c r="K104" s="4"/>
      <c r="L104" s="4"/>
      <c r="M104" s="4"/>
      <c r="N104" s="4"/>
      <c r="O104" s="4"/>
      <c r="P104" s="4"/>
      <c r="Q104" s="4"/>
      <c r="R104" s="4"/>
      <c r="S104" s="4"/>
      <c r="T104" s="4"/>
    </row>
    <row r="105" spans="1:20" x14ac:dyDescent="0.35">
      <c r="A105" s="4"/>
      <c r="B105" s="4"/>
      <c r="C105" s="4"/>
      <c r="D105" s="4"/>
      <c r="E105" s="4"/>
      <c r="F105" s="4"/>
      <c r="G105" s="4"/>
      <c r="H105" s="4"/>
      <c r="I105" s="4"/>
      <c r="J105" s="4"/>
      <c r="K105" s="4"/>
      <c r="L105" s="4"/>
      <c r="M105" s="4"/>
      <c r="N105" s="4"/>
      <c r="O105" s="4"/>
      <c r="P105" s="4"/>
      <c r="Q105" s="4"/>
      <c r="R105" s="4"/>
      <c r="S105" s="4"/>
      <c r="T105" s="4"/>
    </row>
    <row r="106" spans="1:20" x14ac:dyDescent="0.35">
      <c r="A106" s="4"/>
      <c r="B106" s="4"/>
      <c r="C106" s="4"/>
      <c r="D106" s="4"/>
      <c r="E106" s="4"/>
      <c r="F106" s="4"/>
      <c r="G106" s="4"/>
      <c r="H106" s="4"/>
      <c r="I106" s="4"/>
      <c r="J106" s="4"/>
      <c r="K106" s="4"/>
      <c r="L106" s="4"/>
      <c r="M106" s="4"/>
      <c r="N106" s="4"/>
      <c r="O106" s="4"/>
      <c r="P106" s="4"/>
      <c r="Q106" s="4"/>
      <c r="R106" s="4"/>
      <c r="S106" s="4"/>
      <c r="T106" s="4"/>
    </row>
    <row r="107" spans="1:20" x14ac:dyDescent="0.35">
      <c r="A107" s="4"/>
      <c r="B107" s="4"/>
      <c r="C107" s="4"/>
      <c r="D107" s="4"/>
      <c r="E107" s="4"/>
      <c r="F107" s="4"/>
      <c r="G107" s="4"/>
      <c r="H107" s="4"/>
      <c r="I107" s="4"/>
      <c r="J107" s="4"/>
      <c r="K107" s="4"/>
      <c r="L107" s="4"/>
      <c r="M107" s="4"/>
      <c r="N107" s="4"/>
      <c r="O107" s="4"/>
      <c r="P107" s="4"/>
      <c r="Q107" s="4"/>
      <c r="R107" s="4"/>
      <c r="S107" s="4"/>
      <c r="T107" s="4"/>
    </row>
    <row r="108" spans="1:20" x14ac:dyDescent="0.35">
      <c r="A108" s="4"/>
      <c r="B108" s="4"/>
      <c r="C108" s="4"/>
      <c r="D108" s="4"/>
      <c r="E108" s="4"/>
      <c r="F108" s="4"/>
      <c r="G108" s="4"/>
      <c r="H108" s="4"/>
      <c r="I108" s="4"/>
      <c r="J108" s="4"/>
      <c r="K108" s="4"/>
      <c r="L108" s="4"/>
      <c r="M108" s="4"/>
      <c r="N108" s="4"/>
      <c r="O108" s="4"/>
      <c r="P108" s="4"/>
      <c r="Q108" s="4"/>
      <c r="R108" s="4"/>
      <c r="S108" s="4"/>
      <c r="T108" s="4"/>
    </row>
    <row r="109" spans="1:20" x14ac:dyDescent="0.35">
      <c r="A109" s="4"/>
      <c r="B109" s="4"/>
      <c r="C109" s="4"/>
      <c r="D109" s="4"/>
      <c r="E109" s="4"/>
      <c r="F109" s="4"/>
      <c r="G109" s="4"/>
      <c r="H109" s="4"/>
      <c r="I109" s="4"/>
      <c r="J109" s="4"/>
      <c r="K109" s="4"/>
      <c r="L109" s="4"/>
      <c r="M109" s="4"/>
      <c r="N109" s="4"/>
      <c r="O109" s="4"/>
      <c r="P109" s="4"/>
      <c r="Q109" s="4"/>
      <c r="R109" s="4"/>
      <c r="S109" s="4"/>
      <c r="T109" s="4"/>
    </row>
    <row r="110" spans="1:20" x14ac:dyDescent="0.35">
      <c r="A110" s="4"/>
      <c r="B110" s="4"/>
      <c r="C110" s="4"/>
      <c r="D110" s="4"/>
      <c r="E110" s="4"/>
      <c r="F110" s="4"/>
      <c r="G110" s="4"/>
      <c r="H110" s="4"/>
      <c r="I110" s="4"/>
      <c r="J110" s="4"/>
      <c r="K110" s="4"/>
      <c r="L110" s="4"/>
      <c r="M110" s="4"/>
      <c r="N110" s="4"/>
      <c r="O110" s="4"/>
      <c r="P110" s="4"/>
      <c r="Q110" s="4"/>
      <c r="R110" s="4"/>
      <c r="S110" s="4"/>
      <c r="T110" s="4"/>
    </row>
    <row r="111" spans="1:20" x14ac:dyDescent="0.35">
      <c r="A111" s="4"/>
      <c r="B111" s="4"/>
      <c r="C111" s="4"/>
      <c r="D111" s="4"/>
      <c r="E111" s="4"/>
      <c r="F111" s="4"/>
      <c r="G111" s="4"/>
      <c r="H111" s="4"/>
      <c r="I111" s="4"/>
      <c r="J111" s="4"/>
      <c r="K111" s="4"/>
      <c r="L111" s="4"/>
      <c r="M111" s="4"/>
      <c r="N111" s="4"/>
      <c r="O111" s="4"/>
      <c r="P111" s="4"/>
      <c r="Q111" s="4"/>
      <c r="R111" s="4"/>
      <c r="S111" s="4"/>
      <c r="T111" s="4"/>
    </row>
    <row r="112" spans="1:20" x14ac:dyDescent="0.35">
      <c r="A112" s="4"/>
      <c r="B112" s="4"/>
      <c r="C112" s="4"/>
      <c r="D112" s="4"/>
      <c r="E112" s="4"/>
      <c r="F112" s="4"/>
      <c r="G112" s="4"/>
      <c r="H112" s="4"/>
      <c r="I112" s="4"/>
      <c r="J112" s="4"/>
      <c r="K112" s="4"/>
      <c r="L112" s="4"/>
      <c r="M112" s="4"/>
      <c r="N112" s="4"/>
      <c r="O112" s="4"/>
      <c r="P112" s="4"/>
      <c r="Q112" s="4"/>
      <c r="R112" s="4"/>
      <c r="S112" s="4"/>
      <c r="T112" s="4"/>
    </row>
    <row r="113" spans="1:20" x14ac:dyDescent="0.35">
      <c r="A113" s="4"/>
      <c r="B113" s="4"/>
      <c r="C113" s="4"/>
      <c r="D113" s="4"/>
      <c r="E113" s="4"/>
      <c r="F113" s="4"/>
      <c r="G113" s="4"/>
      <c r="H113" s="4"/>
      <c r="I113" s="4"/>
      <c r="J113" s="4"/>
      <c r="K113" s="4"/>
      <c r="L113" s="4"/>
      <c r="M113" s="4"/>
      <c r="N113" s="4"/>
      <c r="O113" s="4"/>
      <c r="P113" s="4"/>
      <c r="Q113" s="4"/>
      <c r="R113" s="4"/>
      <c r="S113" s="4"/>
      <c r="T113" s="4"/>
    </row>
    <row r="114" spans="1:20" x14ac:dyDescent="0.35">
      <c r="A114" s="4"/>
      <c r="B114" s="4"/>
      <c r="C114" s="4"/>
      <c r="D114" s="4"/>
      <c r="E114" s="4"/>
      <c r="F114" s="4"/>
      <c r="G114" s="4"/>
      <c r="H114" s="4"/>
      <c r="I114" s="4"/>
      <c r="J114" s="4"/>
      <c r="K114" s="4"/>
      <c r="L114" s="4"/>
      <c r="M114" s="4"/>
      <c r="N114" s="4"/>
      <c r="O114" s="4"/>
      <c r="P114" s="4"/>
      <c r="Q114" s="4"/>
      <c r="R114" s="4"/>
      <c r="S114" s="4"/>
      <c r="T114" s="4"/>
    </row>
    <row r="115" spans="1:20" x14ac:dyDescent="0.35">
      <c r="A115" s="4"/>
      <c r="B115" s="4"/>
      <c r="C115" s="4"/>
      <c r="D115" s="4"/>
      <c r="E115" s="4"/>
      <c r="F115" s="4"/>
      <c r="G115" s="4"/>
      <c r="H115" s="4"/>
      <c r="I115" s="4"/>
      <c r="J115" s="4"/>
      <c r="K115" s="4"/>
      <c r="L115" s="4"/>
      <c r="M115" s="4"/>
      <c r="N115" s="4"/>
      <c r="O115" s="4"/>
      <c r="P115" s="4"/>
      <c r="Q115" s="4"/>
      <c r="R115" s="4"/>
      <c r="S115" s="4"/>
      <c r="T115" s="4"/>
    </row>
    <row r="116" spans="1:20" x14ac:dyDescent="0.35">
      <c r="A116" s="4"/>
      <c r="B116" s="4"/>
      <c r="C116" s="4"/>
      <c r="D116" s="4"/>
      <c r="E116" s="4"/>
      <c r="F116" s="4"/>
      <c r="G116" s="4"/>
      <c r="H116" s="4"/>
      <c r="I116" s="4"/>
      <c r="J116" s="4"/>
      <c r="K116" s="4"/>
      <c r="L116" s="4"/>
      <c r="M116" s="4"/>
      <c r="N116" s="4"/>
      <c r="O116" s="4"/>
      <c r="P116" s="4"/>
      <c r="Q116" s="4"/>
      <c r="R116" s="4"/>
      <c r="S116" s="4"/>
      <c r="T116" s="4"/>
    </row>
    <row r="117" spans="1:20" x14ac:dyDescent="0.35">
      <c r="A117" s="4"/>
      <c r="B117" s="4"/>
      <c r="C117" s="4"/>
      <c r="D117" s="4"/>
      <c r="E117" s="4"/>
      <c r="F117" s="4"/>
      <c r="G117" s="4"/>
      <c r="H117" s="4"/>
      <c r="I117" s="4"/>
      <c r="J117" s="4"/>
      <c r="K117" s="4"/>
      <c r="L117" s="4"/>
      <c r="M117" s="4"/>
      <c r="N117" s="4"/>
      <c r="O117" s="4"/>
      <c r="P117" s="4"/>
      <c r="Q117" s="4"/>
      <c r="R117" s="4"/>
      <c r="S117" s="4"/>
      <c r="T117" s="4"/>
    </row>
    <row r="118" spans="1:20" x14ac:dyDescent="0.35">
      <c r="A118" s="4"/>
      <c r="B118" s="4"/>
      <c r="C118" s="4"/>
      <c r="D118" s="4"/>
      <c r="E118" s="4"/>
      <c r="F118" s="4"/>
      <c r="G118" s="4"/>
      <c r="H118" s="4"/>
      <c r="I118" s="4"/>
      <c r="J118" s="4"/>
      <c r="K118" s="4"/>
      <c r="L118" s="4"/>
      <c r="M118" s="4"/>
      <c r="N118" s="4"/>
      <c r="O118" s="4"/>
      <c r="P118" s="4"/>
      <c r="Q118" s="4"/>
      <c r="R118" s="4"/>
      <c r="S118" s="4"/>
      <c r="T118" s="4"/>
    </row>
    <row r="119" spans="1:20" x14ac:dyDescent="0.35">
      <c r="A119" s="4"/>
      <c r="B119" s="4"/>
      <c r="C119" s="4"/>
      <c r="D119" s="4"/>
      <c r="E119" s="4"/>
      <c r="F119" s="4"/>
      <c r="G119" s="4"/>
      <c r="H119" s="4"/>
      <c r="I119" s="4"/>
      <c r="J119" s="4"/>
      <c r="K119" s="4"/>
      <c r="L119" s="4"/>
      <c r="M119" s="4"/>
      <c r="N119" s="4"/>
      <c r="O119" s="4"/>
      <c r="P119" s="4"/>
      <c r="Q119" s="4"/>
      <c r="R119" s="4"/>
      <c r="S119" s="4"/>
      <c r="T119" s="4"/>
    </row>
    <row r="120" spans="1:20" x14ac:dyDescent="0.35">
      <c r="A120" s="4"/>
      <c r="B120" s="4"/>
      <c r="C120" s="4"/>
      <c r="D120" s="4"/>
      <c r="E120" s="4"/>
      <c r="F120" s="4"/>
      <c r="G120" s="4"/>
      <c r="H120" s="4"/>
      <c r="I120" s="4"/>
      <c r="J120" s="4"/>
      <c r="K120" s="4"/>
      <c r="L120" s="4"/>
      <c r="M120" s="4"/>
      <c r="N120" s="4"/>
      <c r="O120" s="4"/>
      <c r="P120" s="4"/>
      <c r="Q120" s="4"/>
      <c r="R120" s="4"/>
      <c r="S120" s="4"/>
      <c r="T120"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Suppliers</vt:lpstr>
      <vt:lpstr>SupplierLots</vt:lpstr>
      <vt:lpstr>Services</vt:lpstr>
      <vt:lpstr>LotServices</vt:lpstr>
      <vt:lpstr>Instructions</vt:lpstr>
      <vt:lpstr>Lot Filtering</vt:lpstr>
      <vt:lpstr>Calc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Devery</dc:creator>
  <cp:keywords/>
  <dc:description/>
  <cp:lastModifiedBy>John Devery</cp:lastModifiedBy>
  <cp:revision/>
  <dcterms:created xsi:type="dcterms:W3CDTF">2026-04-23T19:28:43Z</dcterms:created>
  <dcterms:modified xsi:type="dcterms:W3CDTF">2026-04-30T06:00:26Z</dcterms:modified>
  <cp:category/>
  <cp:contentStatus/>
</cp:coreProperties>
</file>